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0160" windowHeight="12180"/>
  </bookViews>
  <sheets>
    <sheet name="A1.1" sheetId="15" r:id="rId1"/>
    <sheet name="A1.2" sheetId="16" r:id="rId2"/>
    <sheet name="A1.3" sheetId="17" r:id="rId3"/>
    <sheet name="A1.4" sheetId="18" r:id="rId4"/>
    <sheet name="A2" sheetId="19" r:id="rId5"/>
    <sheet name="A3" sheetId="20" r:id="rId6"/>
    <sheet name="A4" sheetId="21" r:id="rId7"/>
    <sheet name="A5" sheetId="4" r:id="rId8"/>
    <sheet name="A6" sheetId="6" r:id="rId9"/>
    <sheet name="A7" sheetId="7" r:id="rId10"/>
    <sheet name="A8" sheetId="8" r:id="rId11"/>
    <sheet name="A9 and A10" sheetId="9" r:id="rId12"/>
    <sheet name="A11 and A12" sheetId="10" r:id="rId13"/>
    <sheet name="A13" sheetId="11" r:id="rId14"/>
    <sheet name="A14" sheetId="12" r:id="rId15"/>
    <sheet name="A15 and A16" sheetId="13" r:id="rId16"/>
    <sheet name="A17 and A18" sheetId="14" r:id="rId17"/>
    <sheet name="A19" sheetId="5" r:id="rId18"/>
  </sheets>
  <definedNames>
    <definedName name="_xlnm.Print_Area" localSheetId="0">A1.1!$A$1:$H$46</definedName>
    <definedName name="_xlnm.Print_Area" localSheetId="1">A1.2!$A$1:$H$43</definedName>
    <definedName name="_xlnm.Print_Area" localSheetId="2">A1.3!$A$1:$H$22</definedName>
    <definedName name="_xlnm.Print_Area" localSheetId="3">A1.4!$A$1:$H$31</definedName>
    <definedName name="_xlnm.Print_Area" localSheetId="13">'A13'!$A$1:$N$17</definedName>
    <definedName name="_xlnm.Print_Area" localSheetId="4">'A2'!$A$1:$L$47</definedName>
    <definedName name="_xlnm.Print_Area" localSheetId="5">'A3'!$A$1:$N$132</definedName>
    <definedName name="_xlnm.Print_Area" localSheetId="6">'A4'!#REF!</definedName>
    <definedName name="_xlnm.Print_Area" localSheetId="7">'A5'!$A$1:$H$319</definedName>
    <definedName name="_xlnm.Print_Area" localSheetId="10">'A8'!$A$1:$M$20</definedName>
  </definedNames>
  <calcPr calcId="145621"/>
</workbook>
</file>

<file path=xl/calcChain.xml><?xml version="1.0" encoding="utf-8"?>
<calcChain xmlns="http://schemas.openxmlformats.org/spreadsheetml/2006/main">
  <c r="C132" i="4" l="1"/>
  <c r="C23" i="4"/>
  <c r="C288" i="4" l="1"/>
  <c r="C287" i="4"/>
  <c r="C286" i="4"/>
  <c r="C285" i="4"/>
  <c r="C284" i="4"/>
  <c r="C280" i="4"/>
  <c r="C279" i="4"/>
  <c r="C54" i="4" l="1"/>
  <c r="C25" i="4"/>
  <c r="C24" i="4"/>
  <c r="C78" i="4" l="1"/>
  <c r="C134" i="4" l="1"/>
  <c r="C128" i="4"/>
  <c r="C270" i="4" l="1"/>
  <c r="C269" i="4"/>
  <c r="C268" i="4"/>
  <c r="C264" i="4"/>
  <c r="C263" i="4"/>
  <c r="C262" i="4"/>
  <c r="C112" i="4" l="1"/>
  <c r="C15" i="4" l="1"/>
  <c r="C41" i="4" l="1"/>
  <c r="C55" i="4"/>
  <c r="C16" i="4" l="1"/>
  <c r="C29" i="4" l="1"/>
  <c r="C126" i="4" l="1"/>
  <c r="C125" i="4"/>
  <c r="C111" i="4"/>
  <c r="C28" i="4" l="1"/>
  <c r="C248" i="4" l="1"/>
  <c r="C239" i="4"/>
  <c r="C240" i="4" l="1"/>
  <c r="C241" i="4"/>
  <c r="C244" i="4"/>
  <c r="C250" i="4"/>
  <c r="C238" i="4"/>
  <c r="C236" i="4"/>
  <c r="C235" i="4"/>
  <c r="C39" i="4" l="1"/>
  <c r="C8" i="4" l="1"/>
  <c r="C53" i="4" l="1"/>
  <c r="C49" i="4"/>
  <c r="C21" i="4"/>
  <c r="C7" i="4"/>
  <c r="C290" i="4" l="1"/>
  <c r="C276" i="4"/>
  <c r="C277" i="4"/>
  <c r="C291" i="4"/>
  <c r="C52" i="4" l="1"/>
  <c r="C13" i="4" l="1"/>
  <c r="C26" i="4"/>
  <c r="C12" i="4"/>
  <c r="C133" i="4" l="1"/>
  <c r="B158" i="4" l="1"/>
  <c r="C27" i="4" l="1"/>
  <c r="C22" i="4"/>
  <c r="C18" i="4"/>
  <c r="C127" i="4" l="1"/>
  <c r="C246" i="4" l="1"/>
  <c r="C247" i="4" l="1"/>
  <c r="C56" i="4" l="1"/>
  <c r="C48" i="4"/>
  <c r="C289" i="4" l="1"/>
  <c r="C203" i="4"/>
  <c r="C120" i="4"/>
  <c r="C119" i="4"/>
  <c r="C45" i="4"/>
  <c r="C249" i="4"/>
  <c r="C89" i="4"/>
  <c r="C90" i="4"/>
  <c r="C91" i="4"/>
  <c r="C131" i="4"/>
  <c r="C124" i="4"/>
  <c r="C118" i="4"/>
  <c r="C117" i="4"/>
  <c r="C116" i="4"/>
  <c r="C115" i="4"/>
  <c r="B113" i="4"/>
  <c r="C104" i="4"/>
  <c r="C103" i="4"/>
  <c r="C102" i="4"/>
  <c r="C94" i="4"/>
  <c r="C88" i="4"/>
  <c r="C84" i="4"/>
  <c r="C44" i="4"/>
  <c r="C43" i="4"/>
  <c r="C14" i="4"/>
  <c r="C11" i="4"/>
  <c r="C10" i="4"/>
  <c r="C9" i="4"/>
  <c r="C202" i="4"/>
</calcChain>
</file>

<file path=xl/comments1.xml><?xml version="1.0" encoding="utf-8"?>
<comments xmlns="http://schemas.openxmlformats.org/spreadsheetml/2006/main">
  <authors>
    <author>Michielin, Peter M FIN:EX</author>
  </authors>
  <commentList>
    <comment ref="A46" authorId="0">
      <text>
        <r>
          <rPr>
            <b/>
            <sz val="9"/>
            <color indexed="81"/>
            <rFont val="Tahoma"/>
            <family val="2"/>
          </rPr>
          <t>Michielin, Peter M FIN:EX:</t>
        </r>
        <r>
          <rPr>
            <sz val="9"/>
            <color indexed="81"/>
            <rFont val="Tahoma"/>
            <family val="2"/>
          </rPr>
          <t xml:space="preserve">
Added footnote in February 2015 to address auditors' comment</t>
        </r>
      </text>
    </comment>
  </commentList>
</comments>
</file>

<file path=xl/comments2.xml><?xml version="1.0" encoding="utf-8"?>
<comments xmlns="http://schemas.openxmlformats.org/spreadsheetml/2006/main">
  <authors>
    <author>Chris Skillings</author>
  </authors>
  <commentList>
    <comment ref="K15" authorId="0">
      <text>
        <r>
          <rPr>
            <b/>
            <sz val="9"/>
            <color indexed="81"/>
            <rFont val="Tahoma"/>
            <family val="2"/>
          </rPr>
          <t>Chris Skillings:</t>
        </r>
        <r>
          <rPr>
            <sz val="9"/>
            <color indexed="81"/>
            <rFont val="Tahoma"/>
            <family val="2"/>
          </rPr>
          <t xml:space="preserve">
From MoTI Aug23
</t>
        </r>
      </text>
    </comment>
  </commentList>
</comments>
</file>

<file path=xl/sharedStrings.xml><?xml version="1.0" encoding="utf-8"?>
<sst xmlns="http://schemas.openxmlformats.org/spreadsheetml/2006/main" count="1761" uniqueCount="1014">
  <si>
    <t>national tax base equals</t>
  </si>
  <si>
    <t xml:space="preserve"> (million mega-watt hours)</t>
  </si>
  <si>
    <t>($US/mega-watt hour)</t>
  </si>
  <si>
    <t>+/- 1% change in natural gas</t>
  </si>
  <si>
    <t>Prices (calendar year average)</t>
  </si>
  <si>
    <t>+/- 10% change in Interior</t>
  </si>
  <si>
    <t>+/- 10% change in Coastal</t>
  </si>
  <si>
    <t>harvest volumes equals</t>
  </si>
  <si>
    <t>+/- 10% change in the average</t>
  </si>
  <si>
    <t>Mid-Columbia electricity price</t>
  </si>
  <si>
    <t>taxation revenue</t>
  </si>
  <si>
    <t>+/- US$50 change in SPF</t>
  </si>
  <si>
    <t>+/- US$50 change in pulp price</t>
  </si>
  <si>
    <t>Crown harvest volumes (million cubic metres)</t>
  </si>
  <si>
    <t xml:space="preserve">Commercial Crown corporation </t>
  </si>
  <si>
    <t xml:space="preserve">   (Mid-C, $US/MWh)</t>
  </si>
  <si>
    <t>+/-1% in hydro generation</t>
  </si>
  <si>
    <t>Components of revenue</t>
  </si>
  <si>
    <t xml:space="preserve">Components of revenue </t>
  </si>
  <si>
    <t>BC health and social transfers revenue</t>
  </si>
  <si>
    <t>(prior-year adjustment)</t>
  </si>
  <si>
    <t>million one-time effect</t>
  </si>
  <si>
    <t>Auctioned land base (000 hectares) ………………………………………………….</t>
  </si>
  <si>
    <t>Average bid price/hectare ($) ………………………………………</t>
  </si>
  <si>
    <t>Petroleum royalties ………………………………………………….</t>
  </si>
  <si>
    <t>Columbia River Treaty electricity sales ……………………………………….</t>
  </si>
  <si>
    <t>Pulp ($US/tonne) ………………………………………………………</t>
  </si>
  <si>
    <t>Interior ………………………………………………………………………………...….</t>
  </si>
  <si>
    <t>Coast ……………………………………………………………………………………………...</t>
  </si>
  <si>
    <t>Total ……………………………………………………………………</t>
  </si>
  <si>
    <t>BC Timber Sales (included in above) ……………………………………………………….</t>
  </si>
  <si>
    <t>Tenures ……………………………………………………………………………….……….</t>
  </si>
  <si>
    <t>BC Timber Sales ………………………………………………………..</t>
  </si>
  <si>
    <r>
      <t xml:space="preserve">ICBC </t>
    </r>
    <r>
      <rPr>
        <sz val="8"/>
        <rFont val="Arial"/>
        <family val="2"/>
      </rPr>
      <t>…………………………………………………...……………………………………………….</t>
    </r>
  </si>
  <si>
    <t>National Cash Transfers</t>
  </si>
  <si>
    <t xml:space="preserve">Natural gas price  </t>
  </si>
  <si>
    <t>Annual per cent change …………………………………………………..</t>
  </si>
  <si>
    <t>Mid-Columbia electricity price ……………………………………………</t>
  </si>
  <si>
    <t>BC Transportation Financing Authority …………………………………..</t>
  </si>
  <si>
    <t>School districts ……………………………………………………………..</t>
  </si>
  <si>
    <t>Health authorities and hospital societies ………………………………………………….</t>
  </si>
  <si>
    <t>Service delivery agency direct</t>
  </si>
  <si>
    <t>Other taxes</t>
  </si>
  <si>
    <t>Health and social transfers</t>
  </si>
  <si>
    <t>revenue</t>
  </si>
  <si>
    <t>net income</t>
  </si>
  <si>
    <t>Calendar Year</t>
  </si>
  <si>
    <t>Logging tax ……………………………………………………………………</t>
  </si>
  <si>
    <t>100%</t>
  </si>
  <si>
    <t>to stumpage revenue only.</t>
  </si>
  <si>
    <t>The above sensitivities relate</t>
  </si>
  <si>
    <t>Revenue Source and Assumptions</t>
  </si>
  <si>
    <t>($ millions unless otherwise specified)</t>
  </si>
  <si>
    <t>Current calendar year assumptions</t>
  </si>
  <si>
    <t>Fiscal year assumptions</t>
  </si>
  <si>
    <t>Other federal contributions</t>
  </si>
  <si>
    <t>Deep drilling ………………………………………………………………………..</t>
  </si>
  <si>
    <t xml:space="preserve"> +/- 1 cent change in </t>
  </si>
  <si>
    <t xml:space="preserve">exchange rate equals </t>
  </si>
  <si>
    <t>stumpage revenue</t>
  </si>
  <si>
    <t>Royalty programs and infrastructure credits</t>
  </si>
  <si>
    <t>Road and pipeline infrastructure …………………………………………………</t>
  </si>
  <si>
    <t>Fuel and carbon taxes</t>
  </si>
  <si>
    <t>Post-secondary institutions ………………………………………………………………</t>
  </si>
  <si>
    <t>Property taxes</t>
  </si>
  <si>
    <t>Other natural resources</t>
  </si>
  <si>
    <t>Other revenue</t>
  </si>
  <si>
    <t>Post-secondary education fees ……………………………………………………………………….</t>
  </si>
  <si>
    <t>Sales of goods and services ……………………………………………………………..</t>
  </si>
  <si>
    <t>Investment earnings</t>
  </si>
  <si>
    <t>Annual electricity volumes set by treaty …………………………………………..</t>
  </si>
  <si>
    <t>Total ……………………………………………………………………….</t>
  </si>
  <si>
    <t>Gasoline (cents/litre) ……………………………………………………………………..</t>
  </si>
  <si>
    <t>Natural gas (cents/gigajoule) ……………………………………………………………………..</t>
  </si>
  <si>
    <t>Other CRF revenue …………………………………………………………………………………...…….</t>
  </si>
  <si>
    <t>Energy, sales of Crown land tenures,</t>
  </si>
  <si>
    <t>Cash sales of Crown land tenures ………………………………………</t>
  </si>
  <si>
    <t>Implicit average natural gas royalty rate ………………………………………………………………….</t>
  </si>
  <si>
    <t>Light fuel oil (cents/litre) ……………………………………………………………………..</t>
  </si>
  <si>
    <t>Components of revenue (fiscal year)</t>
  </si>
  <si>
    <t>Fees and licences</t>
  </si>
  <si>
    <t>Royalty program (marginal, low productivity and ultra marginal drilling) adjustments reflect reduced royalty rates.</t>
  </si>
  <si>
    <t xml:space="preserve">   (Sumas, $US/MMbtu – BC Hydro forecast based on NYMEX forward selling prices)</t>
  </si>
  <si>
    <t>Recoveries…………………………………………………………………………………...…….</t>
  </si>
  <si>
    <t>Recoveries ………………………………………………………………………..</t>
  </si>
  <si>
    <t>6.67¢</t>
  </si>
  <si>
    <t>148.98¢</t>
  </si>
  <si>
    <t>7.67¢</t>
  </si>
  <si>
    <t>Natural gas royalties incorporate royalty programs and Treasury Board approved infrastructure credits.</t>
  </si>
  <si>
    <t>equals +/-$5 to $10 million</t>
  </si>
  <si>
    <t>in non-residential property</t>
  </si>
  <si>
    <t>Angling and hunting permits and licences ……………………………………………………………………</t>
  </si>
  <si>
    <t>Water rental and licences* ……………………………………………………………………</t>
  </si>
  <si>
    <r>
      <t xml:space="preserve">International Business Activity Act </t>
    </r>
    <r>
      <rPr>
        <sz val="8"/>
        <rFont val="Arial"/>
        <family val="2"/>
      </rPr>
      <t>refunds</t>
    </r>
    <r>
      <rPr>
        <i/>
        <sz val="8"/>
        <rFont val="Arial"/>
        <family val="2"/>
      </rPr>
      <t xml:space="preserve"> ......................................................................................................................................................</t>
    </r>
  </si>
  <si>
    <t xml:space="preserve"> +/- 1 cent change in the </t>
  </si>
  <si>
    <t xml:space="preserve">from the Auditor General to be </t>
  </si>
  <si>
    <t xml:space="preserve">consistent with generally  </t>
  </si>
  <si>
    <t xml:space="preserve">accepted accounting principles, </t>
  </si>
  <si>
    <t xml:space="preserve">bonus bid revenue recognition  </t>
  </si>
  <si>
    <t xml:space="preserve">reflects nine-year deferral of  </t>
  </si>
  <si>
    <t xml:space="preserve">cash receipts from the sale of  </t>
  </si>
  <si>
    <t>Crown land tenures</t>
  </si>
  <si>
    <t xml:space="preserve">and could result in an </t>
  </si>
  <si>
    <t>Consolidated Revenue Fund....................................................................................................</t>
  </si>
  <si>
    <t>vehicle growth ..........................................................................................................</t>
  </si>
  <si>
    <t>BC share of national population (June 1) ……………….............................................</t>
  </si>
  <si>
    <t>Other service delivery agencies .......................................................................................</t>
  </si>
  <si>
    <r>
      <t xml:space="preserve">BC Hydro </t>
    </r>
    <r>
      <rPr>
        <sz val="8"/>
        <rFont val="Arial"/>
        <family val="2"/>
      </rPr>
      <t>………………………………………………………………..............</t>
    </r>
  </si>
  <si>
    <t>reservoir water inflows ……………………………………………......................</t>
  </si>
  <si>
    <t>mean gas price ………………………………………………………...........................</t>
  </si>
  <si>
    <t>electricity prices ........………………………….......................................................................</t>
  </si>
  <si>
    <t>current claims cost percentage change .......................................................................</t>
  </si>
  <si>
    <t>investment return …………………………………………………......................................</t>
  </si>
  <si>
    <t>loss ratio .....................................................................................................................................</t>
  </si>
  <si>
    <t>Components of Provincial sales tax revenue</t>
  </si>
  <si>
    <t>on natural gas royalties</t>
  </si>
  <si>
    <t>+/-10% change in electricity trade</t>
  </si>
  <si>
    <t>Provincial sales tax</t>
  </si>
  <si>
    <t>Provincial sales tax base growth (fiscal year) ………………………………………….</t>
  </si>
  <si>
    <t xml:space="preserve">Natural gas production volumes </t>
  </si>
  <si>
    <t>Billions of cubic metres ......................................................</t>
  </si>
  <si>
    <t>* Water rentals for power purposes are indexed to Consumer Price Index.</t>
  </si>
  <si>
    <t>Miscellaneous ............................................................................................................</t>
  </si>
  <si>
    <t>Petajoules ........................................................................................................</t>
  </si>
  <si>
    <t>BC tax base equals +/- $30</t>
  </si>
  <si>
    <t xml:space="preserve"> </t>
  </si>
  <si>
    <t xml:space="preserve">+/- Cdn$10 change in average </t>
  </si>
  <si>
    <t>Sensitivities can also vary</t>
  </si>
  <si>
    <t>equals +/- $13 million</t>
  </si>
  <si>
    <t>revenue.  Due to lags in the federal collection and instalment systems, changes to the BC net operating surplus and tax  base forecasts affect revenue in</t>
  </si>
  <si>
    <t>policy neutral elasticity</t>
  </si>
  <si>
    <t xml:space="preserve">business property assessment </t>
  </si>
  <si>
    <t>Share of the BC tax base subject to</t>
  </si>
  <si>
    <t xml:space="preserve"> residential property taxation revenue</t>
  </si>
  <si>
    <t>population growth equals</t>
  </si>
  <si>
    <t>premium revenue</t>
  </si>
  <si>
    <t>Instalments - subject to general rate ………………</t>
  </si>
  <si>
    <t xml:space="preserve">    Motor vehicle licences and permits ………………………………………………………………………</t>
  </si>
  <si>
    <t>Instalments - subject to small business rate</t>
  </si>
  <si>
    <t xml:space="preserve">Coastal log ($Cdn/cubic metre); </t>
  </si>
  <si>
    <t>Stumpage rates ($Cdn/cubic metre)</t>
  </si>
  <si>
    <t>Other healthcare-related fees …………………………………………………………………………..</t>
  </si>
  <si>
    <t>Non-refundable BC tax credits ...............................................................................</t>
  </si>
  <si>
    <t>Non-refundable BC tax credits ..............................................................................</t>
  </si>
  <si>
    <t xml:space="preserve">Based on a recommendation </t>
  </si>
  <si>
    <t>+/-10% = -/+$1 million</t>
  </si>
  <si>
    <t>Plan 2018/19</t>
  </si>
  <si>
    <t xml:space="preserve"> including impacts on production</t>
  </si>
  <si>
    <t xml:space="preserve"> volumes and royalty program</t>
  </si>
  <si>
    <t xml:space="preserve"> credits, but excluding any</t>
  </si>
  <si>
    <t>+/- 1% change in the 2016</t>
  </si>
  <si>
    <t>+/- $50 million</t>
  </si>
  <si>
    <t>depending on property values</t>
  </si>
  <si>
    <t>in property transfer revenue,</t>
  </si>
  <si>
    <t>metals, minerals and other *</t>
  </si>
  <si>
    <t>Forests *</t>
  </si>
  <si>
    <t>Personal income tax *</t>
  </si>
  <si>
    <t>Corporate income tax *</t>
  </si>
  <si>
    <t>**  Ratio of annual per cent change in current-year revenue to annual per cent change in personal income (calendar year).</t>
  </si>
  <si>
    <t>+1.8%</t>
  </si>
  <si>
    <r>
      <t>Net cash received from the federal government and cash refunds under the</t>
    </r>
    <r>
      <rPr>
        <i/>
        <sz val="7"/>
        <rFont val="Arial"/>
        <family val="2"/>
      </rPr>
      <t xml:space="preserve"> International Business Activity Act</t>
    </r>
    <r>
      <rPr>
        <sz val="7"/>
        <rFont val="Arial"/>
        <family val="2"/>
      </rPr>
      <t xml:space="preserve"> are used as the basis for estimating </t>
    </r>
  </si>
  <si>
    <t>unpaid claims balance ($ billions) .......................................................................</t>
  </si>
  <si>
    <t>SPF 2x4 ($US/thousand board feet) ……………………………………..</t>
  </si>
  <si>
    <t xml:space="preserve">   Miscellaneous mining revenue ……………………………………………</t>
  </si>
  <si>
    <t>Total coal, metals and other minerals revenue</t>
  </si>
  <si>
    <r>
      <t xml:space="preserve">Metallurgical coal price ($US/tonne, </t>
    </r>
    <r>
      <rPr>
        <sz val="6"/>
        <rFont val="Arial"/>
        <family val="2"/>
      </rPr>
      <t>fob West Coast</t>
    </r>
    <r>
      <rPr>
        <sz val="8"/>
        <rFont val="Arial"/>
        <family val="2"/>
      </rPr>
      <t>) …………………………………………..</t>
    </r>
  </si>
  <si>
    <t>significantly at different price levels</t>
  </si>
  <si>
    <t xml:space="preserve">   Net metals and other minerals tax…….…..……………………………………...…..</t>
  </si>
  <si>
    <t xml:space="preserve">   Vancouver Log Market ………………………………………………………………….……..</t>
  </si>
  <si>
    <t>Total stumpage rates ……………………………………………………………………...…….</t>
  </si>
  <si>
    <t xml:space="preserve">  small business rate……………………………….……</t>
  </si>
  <si>
    <t>Deferred revenue………………………………………………………………………………………..………………</t>
  </si>
  <si>
    <t>Current-year cash (one-ninth)…..………………………………………………………………....………………</t>
  </si>
  <si>
    <t>Fees and rentals………..…….…..………………………………………………………………………..……………</t>
  </si>
  <si>
    <t>Total bonus bids, fees and rentals ……………………………………….……………</t>
  </si>
  <si>
    <t>Oil and Gas Commission fees and levies …………………………………………...…….………</t>
  </si>
  <si>
    <t xml:space="preserve">   Coal mineral tax…………….……...…………………………………………………………..…………………</t>
  </si>
  <si>
    <t xml:space="preserve">   Coal tenures ..………..……………………………………………………………………...…….……</t>
  </si>
  <si>
    <t>Budget Estimate 2017/18</t>
  </si>
  <si>
    <t>Plan 2019/20</t>
  </si>
  <si>
    <t>2017/18 Sensitivities</t>
  </si>
  <si>
    <t>Table A5   Material Assumptions – Revenue</t>
  </si>
  <si>
    <t>+/- 0.5 change in 2017 BC</t>
  </si>
  <si>
    <t>base change in 2017/18</t>
  </si>
  <si>
    <t>+/- 1% change in the 2017</t>
  </si>
  <si>
    <t>11.0 / 2.1</t>
  </si>
  <si>
    <t xml:space="preserve">the succeeding year. The 2017/18 instalments from the federal government reflects two-third of payments related to the 2017 tax year </t>
  </si>
  <si>
    <t xml:space="preserve">(paid during Apr-July 2017 and adjusted in Sept and Dec) and one-third of 2018 payments. Instalments for the 2017 (2018) tax year are based on BC's </t>
  </si>
  <si>
    <t xml:space="preserve">share of the national tax base for the 2015 (2016) tax year and a forecast of the 2017 (2018) national tax base. BC's share of the 2015 national  </t>
  </si>
  <si>
    <t xml:space="preserve">tax base was 12.53%, based on tax assessments as of December 31, 2016.  Cash adjustments for any under/over payments from the </t>
  </si>
  <si>
    <t>federal government in respect of 2016 will be received/paid on March 29, 2018.</t>
  </si>
  <si>
    <t>price equals +/- $75 to $100 million</t>
  </si>
  <si>
    <t xml:space="preserve">log price equals +/-$15 to </t>
  </si>
  <si>
    <t>$25 million</t>
  </si>
  <si>
    <t>+/- $50 to $70 million</t>
  </si>
  <si>
    <t>+/- $15 to $20 million</t>
  </si>
  <si>
    <t xml:space="preserve"> +/- $10 to $15 million on </t>
  </si>
  <si>
    <t>volumes equals +/- $2 million</t>
  </si>
  <si>
    <t>+/- $0.25 change in the natural gas</t>
  </si>
  <si>
    <t>changes from natural gas liquids</t>
  </si>
  <si>
    <t xml:space="preserve">   Recoveries related to metal mines ……………………………</t>
  </si>
  <si>
    <t>Coal, metals and other minerals revenue:</t>
  </si>
  <si>
    <t>Business investment ……………………………………………………………..</t>
  </si>
  <si>
    <t>Other ……………………………………………………………..</t>
  </si>
  <si>
    <t>Calendar Year nominal expenditure</t>
  </si>
  <si>
    <t>Carbon tax revenue ……………………………….</t>
  </si>
  <si>
    <t>Durable goods …………………………………………..</t>
  </si>
  <si>
    <t xml:space="preserve"> +/- 5% change to 2017 housing  </t>
  </si>
  <si>
    <t xml:space="preserve"> +/- 1% change in 2017 total </t>
  </si>
  <si>
    <t>Natural gas royalties……………………………………..</t>
  </si>
  <si>
    <t>+/- US$20 change in the average</t>
  </si>
  <si>
    <t>equals +/- $40 to $50 million</t>
  </si>
  <si>
    <t>equals up to +/- $30 million</t>
  </si>
  <si>
    <t>value equals up to  +/- $20 million</t>
  </si>
  <si>
    <t>starts equals +/- $40 to 60 million</t>
  </si>
  <si>
    <t>equals +/- $100 to $110 million</t>
  </si>
  <si>
    <t>equals +/- $150 to $170 million</t>
  </si>
  <si>
    <t>growth equals +/- $100 to $110</t>
  </si>
  <si>
    <t>additional +/-$80 to $100 million</t>
  </si>
  <si>
    <t xml:space="preserve">+/- $20 to $40 million </t>
  </si>
  <si>
    <t xml:space="preserve">-/+ $30 to $40 million </t>
  </si>
  <si>
    <t>to $50 million in 2017/18</t>
  </si>
  <si>
    <t>+/-1% = +/-$53 million</t>
  </si>
  <si>
    <t>$13.0</t>
  </si>
  <si>
    <t>2.7%</t>
  </si>
  <si>
    <t>2.8%</t>
  </si>
  <si>
    <t>2017 BC household income growth</t>
  </si>
  <si>
    <t>+/- 1 percentage point change in</t>
  </si>
  <si>
    <t>BC household or taxable income</t>
  </si>
  <si>
    <t>+/- 1 percentage point change in 2016</t>
  </si>
  <si>
    <t>2017 small business share equals</t>
  </si>
  <si>
    <t>+/- 1 percentage point change in the</t>
  </si>
  <si>
    <t xml:space="preserve">2017 consumer expenditure growth </t>
  </si>
  <si>
    <t>equals up to +/- $15 million</t>
  </si>
  <si>
    <t>2017 business investment growth</t>
  </si>
  <si>
    <t xml:space="preserve">growth equals up to  +/- $20 million in </t>
  </si>
  <si>
    <t>2017 new construction &amp; inflation</t>
  </si>
  <si>
    <t xml:space="preserve"> +/- 1 percentage point change in</t>
  </si>
  <si>
    <t>+/- 1 percentage point change in BC's</t>
  </si>
  <si>
    <t xml:space="preserve">+/- $20 to $30 million in MSP </t>
  </si>
  <si>
    <t>+/- 0.1 percentage point change in</t>
  </si>
  <si>
    <t>BC's population share equals</t>
  </si>
  <si>
    <t>Bonus bid auctions:</t>
  </si>
  <si>
    <r>
      <t>Table A5   Material Assumptions – Revenue (</t>
    </r>
    <r>
      <rPr>
        <b/>
        <i/>
        <sz val="10"/>
        <rFont val="Arial"/>
        <family val="2"/>
      </rPr>
      <t>continued</t>
    </r>
    <r>
      <rPr>
        <b/>
        <sz val="10"/>
        <rFont val="Arial"/>
        <family val="2"/>
      </rPr>
      <t>)</t>
    </r>
  </si>
  <si>
    <t>Actual 2016/17</t>
  </si>
  <si>
    <t>= +/-$5 million</t>
  </si>
  <si>
    <t>margins = +/-$15 million</t>
  </si>
  <si>
    <t>105%</t>
  </si>
  <si>
    <t>2016 Tax-year</t>
  </si>
  <si>
    <t>2016 Assumptions</t>
  </si>
  <si>
    <t>2017/18</t>
  </si>
  <si>
    <t>2018/19</t>
  </si>
  <si>
    <t>2019/20</t>
  </si>
  <si>
    <t>+2.0%</t>
  </si>
  <si>
    <t>+2.3%</t>
  </si>
  <si>
    <t>+11.3%</t>
  </si>
  <si>
    <t>+10.1%</t>
  </si>
  <si>
    <t>+/-1% = -/+$47 million</t>
  </si>
  <si>
    <t>$11.1</t>
  </si>
  <si>
    <t>$11.9</t>
  </si>
  <si>
    <t>+/-1% = -/+$105 to $111 million</t>
  </si>
  <si>
    <t>+/-1% return = +/-$155 to $160 million</t>
  </si>
  <si>
    <t>12.0 / 2.0</t>
  </si>
  <si>
    <t>* Reflects information as at August 3, 2017.</t>
  </si>
  <si>
    <t>173.81¢</t>
  </si>
  <si>
    <t>198.64¢</t>
  </si>
  <si>
    <t>7.78¢</t>
  </si>
  <si>
    <t>8.89¢</t>
  </si>
  <si>
    <t>8.95¢</t>
  </si>
  <si>
    <t>10.23¢</t>
  </si>
  <si>
    <t xml:space="preserve">exchange rate equals +/- $1 million </t>
  </si>
  <si>
    <t>*  Reflects information as at August 25, 2017</t>
  </si>
  <si>
    <t>Vote Recoveries:</t>
  </si>
  <si>
    <t xml:space="preserve">    Home Care……………………………………………………</t>
  </si>
  <si>
    <t xml:space="preserve">    Mental Health……………………………………………………</t>
  </si>
  <si>
    <t xml:space="preserve">    Opioid crisis……………………………………………………</t>
  </si>
  <si>
    <t xml:space="preserve"> price equals +/- $60 to $70 million,</t>
  </si>
  <si>
    <t xml:space="preserve">    Medical Services Plan (MSP) premiums …………………………………………………</t>
  </si>
  <si>
    <t>3.2%</t>
  </si>
  <si>
    <t>Carbon tax rates (April 1)</t>
  </si>
  <si>
    <t>Oil price  ($US/bbl at Cushing, OK) ……………………………………………………………..</t>
  </si>
  <si>
    <t>Sumas,  $US/MMBtu  ………………………………………………………..</t>
  </si>
  <si>
    <t>Plant inlet, $C/gigajoule ………………………………………………………..</t>
  </si>
  <si>
    <r>
      <t>Exchange rate (US</t>
    </r>
    <r>
      <rPr>
        <sz val="8"/>
        <rFont val="Arial"/>
        <family val="2"/>
      </rPr>
      <t>¢</t>
    </r>
    <r>
      <rPr>
        <sz val="8"/>
        <rFont val="Arial"/>
        <family val="2"/>
      </rPr>
      <t>/C$, calendar year) ………………</t>
    </r>
  </si>
  <si>
    <t>revenue (e.g. butane, pentanes)</t>
  </si>
  <si>
    <t>metallurgical coal price</t>
  </si>
  <si>
    <t>Table A6   Natural Gas Price Forecasts – 2017/18 to 2019/20</t>
  </si>
  <si>
    <t xml:space="preserve">Adjusted to fiscal years and </t>
  </si>
  <si>
    <t xml:space="preserve">                                            Private sector forecasts (calendar year)</t>
  </si>
  <si>
    <t>$C/gigajoule at plant inlet</t>
  </si>
  <si>
    <t>GLJ Henry Hub US$/MMBtu  (July 1, 2017) ……………………………………………………………</t>
  </si>
  <si>
    <t>Sproule Henry Hub US$/MMBtu (June 30, 2017) ……………………………………………………………</t>
  </si>
  <si>
    <t>McDaniel Henry Hub US$/MMBtu (July 1, 2017) ……………………………………………………………</t>
  </si>
  <si>
    <t>Deloitte Henry Hub US$/Mcf (July 5, 2017) ……………………………………………………………</t>
  </si>
  <si>
    <t>GLJ Alberta AECO-C Spot C$/MMBtu (July 1, 2017) ……………………………………………………………</t>
  </si>
  <si>
    <t>Sproule Alberta AECO-C Spot C$/MMBtu (June 30, 2017) ……………………………………………………………</t>
  </si>
  <si>
    <t>McDaniel AECO-C Spot C$/MMBtu (July 1, 2017) ……………………………………………………………</t>
  </si>
  <si>
    <t>Deloitte AECO-C Spot C$/Mcf (July 5, 2017) ……………………………………………………………</t>
  </si>
  <si>
    <t>GLJ Sumas Spot US$/MMBtu (July 1, 2017) ……………………………………………………………</t>
  </si>
  <si>
    <t>Sproule Sumas Spot C$/MMBtu (June 30, 2017) ……………………………………………………………</t>
  </si>
  <si>
    <t>GLJ BC Spot Plant Gate C$/MMBtu (July 1, 2017) ……………………………………………………………</t>
  </si>
  <si>
    <t>Sproule BC Station 2 C$/MMBtu (May 31, 2017) ……………………………………………………………</t>
  </si>
  <si>
    <t>McDaniel BC Avg Plant Gate C$MMBtu (July 1, 2017) ……………………………………………………………</t>
  </si>
  <si>
    <t>Deloitte BC Station 2 C$MMBtu (July 5, 2017) ……………………………………………………………</t>
  </si>
  <si>
    <t>GLJ Midwest Chicago US$/MMBtu (July 1, 2017) ……………………………………………………………</t>
  </si>
  <si>
    <t>Sproule Alliance  Plant Gate C$/MMBtu (June 30, 2017) ……………………………………………………………</t>
  </si>
  <si>
    <t>EIA Henry Hub US$/MMBtu (July, 2017) ……………………………………………………………</t>
  </si>
  <si>
    <t>–</t>
  </si>
  <si>
    <t>TD Economics Henry Hub Futures US$/MMBtu (May 26, 2017) ……………………………………………………………</t>
  </si>
  <si>
    <t>Scotiabank Group Henry Hub US$/MMBtu (July 11, 2017) ……………………………………………………………</t>
  </si>
  <si>
    <t>BMO Alberta Empress US$/MMBtu (June 2017) ……………………………………………………………</t>
  </si>
  <si>
    <t>CIBC World Markets Inc. Henry Hub US$/MMBtu (January 20, 2017) ..............................</t>
  </si>
  <si>
    <t>InSite Petroleum Consultants Ltd Henry Hub US$/MMBtu (June 30, 2017) ........................</t>
  </si>
  <si>
    <t>NYMEX Forward Market converted to Plant Inlet C$/GJ (July 12, 2017) ……………………………………………………………</t>
  </si>
  <si>
    <r>
      <t>Average all minus high/low</t>
    </r>
    <r>
      <rPr>
        <sz val="9"/>
        <rFont val="Arial"/>
        <family val="2"/>
      </rPr>
      <t xml:space="preserve"> …….……………...…………………………………………………………………..</t>
    </r>
  </si>
  <si>
    <r>
      <t>Average one forecast per consultant minus high/low</t>
    </r>
    <r>
      <rPr>
        <sz val="9"/>
        <rFont val="Arial"/>
        <family val="2"/>
      </rPr>
      <t xml:space="preserve"> ………………………………………………………………………</t>
    </r>
  </si>
  <si>
    <r>
      <t>Natural gas royalty price forecast</t>
    </r>
    <r>
      <rPr>
        <sz val="9"/>
        <rFont val="Arial"/>
        <family val="2"/>
      </rPr>
      <t xml:space="preserve"> …………………………………………………………………………………………………</t>
    </r>
  </si>
  <si>
    <t>GLJ: Gilbert Laustsen Jung Petroleum Consultants Ltd         US EIA: US Energy Information Administration          AECO:  Alberta  Energy  Company</t>
  </si>
  <si>
    <t>Deloitte/AJM: Deloitte L.L.P acquired Ashton Jenkins  Mann  Petroleum  Consultants            McDaniel: McDaniel &amp; Associates Consultants Ltd</t>
  </si>
  <si>
    <t>Table A7  Material Assumptions – Expense</t>
  </si>
  <si>
    <t>Ministry Programs and Assumptions</t>
  </si>
  <si>
    <t>Sensitivities 2017/18</t>
  </si>
  <si>
    <r>
      <t>Advanced Education, Skills and Training</t>
    </r>
    <r>
      <rPr>
        <sz val="8"/>
        <rFont val="Arial"/>
        <family val="2"/>
      </rPr>
      <t xml:space="preserve"> ……………………………………………………………………….</t>
    </r>
  </si>
  <si>
    <r>
      <t xml:space="preserve">Student spaces in public institutions </t>
    </r>
    <r>
      <rPr>
        <sz val="8"/>
        <rFont val="Arial"/>
        <family val="2"/>
      </rPr>
      <t>………………………………………</t>
    </r>
  </si>
  <si>
    <t>Student enrollment may fluctuate due to a number of factors including economic changes and labour market needs.</t>
  </si>
  <si>
    <r>
      <t>Attorney General</t>
    </r>
    <r>
      <rPr>
        <sz val="8"/>
        <rFont val="Arial"/>
        <family val="2"/>
      </rPr>
      <t xml:space="preserve"> ……………………………………………………..……………..</t>
    </r>
  </si>
  <si>
    <t>New cases filed/processed ……………………………….…………</t>
  </si>
  <si>
    <t>The number of criminal cases proceeded on by the provincial and federal Crown (including appeals to higher courts in BC), the number of civil and family litigation cases, the number of violation tickets disputed, and the number of municipal bylaw tickets disputes which would go to court for resolution.</t>
  </si>
  <si>
    <t>(# for all courts)</t>
  </si>
  <si>
    <r>
      <t xml:space="preserve"> </t>
    </r>
    <r>
      <rPr>
        <i/>
        <sz val="8"/>
        <rFont val="Arial"/>
        <family val="2"/>
      </rPr>
      <t>Crown Proceeding Act (CPA) ……………………………..……</t>
    </r>
  </si>
  <si>
    <t>The number of new cases, and the difference between estimated settlements and actual settlements.</t>
  </si>
  <si>
    <r>
      <t>Children and Family Development</t>
    </r>
    <r>
      <rPr>
        <sz val="8"/>
        <rFont val="Arial"/>
        <family val="2"/>
      </rPr>
      <t xml:space="preserve"> ……………………………………………………..……………..</t>
    </r>
  </si>
  <si>
    <t>Average children-in-care ………………………………...………</t>
  </si>
  <si>
    <t>A 1% increase in the cost per case or a 1% increase in the average funded caseload will affect expenditures by approximately $2 million (excluding Delegated Aboriginal Agencies).</t>
  </si>
  <si>
    <t>caseload (#)</t>
  </si>
  <si>
    <t>Average annual residential ………………………………………..……</t>
  </si>
  <si>
    <t>cost per child in care ($)</t>
  </si>
  <si>
    <r>
      <t xml:space="preserve">Education </t>
    </r>
    <r>
      <rPr>
        <sz val="8"/>
        <rFont val="Arial"/>
        <family val="2"/>
      </rPr>
      <t>………………………………………………………………….....</t>
    </r>
  </si>
  <si>
    <t>Public School Enrolment (# of FTEs) …………………..………………….</t>
  </si>
  <si>
    <t xml:space="preserve">Enrolment forecasts are based on the ministry’s enrolment forecasting model. Enrolment changes from year to year are projected based on changes in four enrolment drivers: migration, demographics, student transition from independent to public schools, and student retention rates in the public school system.  
</t>
  </si>
  <si>
    <t>School age (K–12) ............................................................</t>
  </si>
  <si>
    <t>Distributed Learning (online) .......................................................</t>
  </si>
  <si>
    <t>Summer .............................................................................</t>
  </si>
  <si>
    <t>Adults .............................................................................</t>
  </si>
  <si>
    <t xml:space="preserve">Forests, Lands, Natural Resource </t>
  </si>
  <si>
    <r>
      <t xml:space="preserve">Operations and Rural Development </t>
    </r>
    <r>
      <rPr>
        <sz val="8"/>
        <rFont val="Arial"/>
        <family val="2"/>
      </rPr>
      <t>…………………...…..................................................</t>
    </r>
  </si>
  <si>
    <t>BC Timber Sales …………………………….……………..………………</t>
  </si>
  <si>
    <t>Targets can be impacted by changes to actual inventory costs incurred.  There is a lag of approximately 1.5 years between when inventory costs are incurred and when they are expensed.  Volume harvested can also impact targets.  For example, if volume harvested is less than projected in any year, then capitalized expenses will also be reduced in that year.</t>
  </si>
  <si>
    <t>Fire Management …………………………………………………….</t>
  </si>
  <si>
    <r>
      <t xml:space="preserve">For authorized expenditures under the </t>
    </r>
    <r>
      <rPr>
        <i/>
        <sz val="8"/>
        <rFont val="Arial"/>
        <family val="2"/>
      </rPr>
      <t>Wildfire Act</t>
    </r>
    <r>
      <rPr>
        <sz val="8"/>
        <rFont val="Arial"/>
        <family val="2"/>
      </rPr>
      <t>.  Record fire season to date.  Over the past several years, Fire Management fighting costs have ranged from a low of $47 million in 2006 to a high of $382 million in 2010.</t>
    </r>
  </si>
  <si>
    <r>
      <t>Health</t>
    </r>
    <r>
      <rPr>
        <sz val="8"/>
        <rFont val="Arial"/>
        <family val="2"/>
      </rPr>
      <t xml:space="preserve"> ............................................................................</t>
    </r>
  </si>
  <si>
    <t>Pharmacare ………………………………………………………………………..</t>
  </si>
  <si>
    <t>A 1% change in utilization or prices affects costs by approximately $10 million.</t>
  </si>
  <si>
    <t>Medical Services Plan (MSP) ……………………………</t>
  </si>
  <si>
    <t>A 1% increase in volume of services provided by fee-for-service physicians affects costs by approximately $25 million.</t>
  </si>
  <si>
    <t>Regional Services ………………………………………………………………………….</t>
  </si>
  <si>
    <r>
      <t xml:space="preserve">Table A7  Material Assumptions – Expense </t>
    </r>
    <r>
      <rPr>
        <b/>
        <i/>
        <sz val="10"/>
        <rFont val="Arial"/>
        <family val="2"/>
      </rPr>
      <t>(continued)</t>
    </r>
  </si>
  <si>
    <r>
      <t>Public Safety and Solicitor General</t>
    </r>
    <r>
      <rPr>
        <sz val="8"/>
        <rFont val="Arial"/>
        <family val="2"/>
      </rPr>
      <t xml:space="preserve"> ......................................................…………………………………………………………………………..</t>
    </r>
  </si>
  <si>
    <t>The volume and severity of criminal activity, the number of inmate beds occupied and the number of offenders under community supervision.  In 2017/18, one-time lump sum payments will be made to provincial RCMP officers for retroactive salary increases announced by the federal government in April 2017.</t>
  </si>
  <si>
    <t>Policing, Victim Services and Corrections .........................................................................................</t>
  </si>
  <si>
    <t>Emergency Program Act (EPA) ………………………………..…….</t>
  </si>
  <si>
    <t>For authorized expenditures under the EPA, including those for further disasters, and the difference between initial estimates for disaster response and recovery costs and final project costs.  In 2017/18, the projected EPA expenditures are based on forecasts as of June 30, 2017.</t>
  </si>
  <si>
    <t>Social Development and Poverty</t>
  </si>
  <si>
    <r>
      <t>Reduction</t>
    </r>
    <r>
      <rPr>
        <sz val="8"/>
        <rFont val="Arial"/>
        <family val="2"/>
      </rPr>
      <t xml:space="preserve"> ………………………………………………………………………….</t>
    </r>
  </si>
  <si>
    <t>Temporary Assistance ………………………….………….…………….</t>
  </si>
  <si>
    <t>The expected to work caseload is sensitive to fluctuations in economic and employment trends.  Costs are driven by changes in the cost per case and caseload.  Cost per case fluctuations result from changes in the needed supports required by clients, as well as caseload composition.</t>
  </si>
  <si>
    <t>annual average caseload (#)</t>
  </si>
  <si>
    <t>Disability Assistance ………………………………….……….…...…………..</t>
  </si>
  <si>
    <t>The caseload for persons with disabilities is sensitive to the aging of the population and longer life expectancy for individuals with disabilities. Cost per case fluctuations are driven primarily by earnings exemptions, which is dependent on the level of income earned by clients.</t>
  </si>
  <si>
    <r>
      <t>Adult Community Living</t>
    </r>
    <r>
      <rPr>
        <sz val="8"/>
        <rFont val="Arial"/>
        <family val="2"/>
      </rPr>
      <t>:</t>
    </r>
  </si>
  <si>
    <t>Developmental Disabilities Programs</t>
  </si>
  <si>
    <t>The adult community living caseload is sensitive to an aging population and to the level of service required.  Cost per case fluctuations are driven by the proportion of clients receiving certain types of services at differing costs. For example, residential care is significantly more costly than day programs.</t>
  </si>
  <si>
    <t>Average caseload (#) ……………………………………..……………</t>
  </si>
  <si>
    <t>Average cost per client ($) ………………………………...…….</t>
  </si>
  <si>
    <t>Personal Supports Initiative</t>
  </si>
  <si>
    <t>Average caseload (#) …………………………………………………….</t>
  </si>
  <si>
    <t>Average cost per client ($) ……………………………………………….</t>
  </si>
  <si>
    <r>
      <t xml:space="preserve">Tax Transfers </t>
    </r>
    <r>
      <rPr>
        <sz val="8"/>
        <rFont val="Arial"/>
        <family val="2"/>
      </rPr>
      <t>………………………………………………...……………………………….…..</t>
    </r>
  </si>
  <si>
    <t>Individuals .......................................................................</t>
  </si>
  <si>
    <t>Low Income Climate Action .............................................</t>
  </si>
  <si>
    <t xml:space="preserve">These tax transfers are now expensed as </t>
  </si>
  <si>
    <t>Early Childhood Tax Benefit .............................</t>
  </si>
  <si>
    <t>required under generally accepted accounting</t>
  </si>
  <si>
    <t>Sales Tax  ........................................................</t>
  </si>
  <si>
    <t xml:space="preserve">principles.  </t>
  </si>
  <si>
    <t>Small Business Venture Capital .......................................</t>
  </si>
  <si>
    <t>BC Senior's Home Renovation ...................................................</t>
  </si>
  <si>
    <t xml:space="preserve">Changes in 2016 tax transfers will result in </t>
  </si>
  <si>
    <t>Other tax transfers to individuals  ...................................................</t>
  </si>
  <si>
    <t xml:space="preserve">one-time effect (prior-year adjustment) and </t>
  </si>
  <si>
    <t>Family Bonus Program.......................................................</t>
  </si>
  <si>
    <t xml:space="preserve">could result in an additional base change </t>
  </si>
  <si>
    <t>Corporations ...............................................................</t>
  </si>
  <si>
    <t xml:space="preserve">in 2017/18. Production services tax credit is </t>
  </si>
  <si>
    <t>Film and Television .........................................................</t>
  </si>
  <si>
    <t xml:space="preserve">the most volatile of all tax transfers and is </t>
  </si>
  <si>
    <t>Production Services .......................................................</t>
  </si>
  <si>
    <t xml:space="preserve">influenced by several factors including delay </t>
  </si>
  <si>
    <t>Scientific Research &amp; Experimental</t>
  </si>
  <si>
    <t xml:space="preserve">in filing returns and assessment of claims, </t>
  </si>
  <si>
    <t xml:space="preserve">  Development ................................................................</t>
  </si>
  <si>
    <t>length of projects and changes in the</t>
  </si>
  <si>
    <t>Interactive Digital Media ..................................................</t>
  </si>
  <si>
    <t>exchange rates.</t>
  </si>
  <si>
    <t>Mining Exploration ..................................................</t>
  </si>
  <si>
    <t>Other tax transfers to corporations ..................................................</t>
  </si>
  <si>
    <r>
      <t xml:space="preserve">Management of Public Funds and Debt </t>
    </r>
    <r>
      <rPr>
        <sz val="8"/>
        <rFont val="Arial"/>
        <family val="2"/>
      </rPr>
      <t>………………………………………………...……………………………….…..</t>
    </r>
  </si>
  <si>
    <t>Interest rates for new provincial borrowing:</t>
  </si>
  <si>
    <t>Full year impact on MoPD on interest costs of a 1% change in interest rates equals $34.2 million; $100 million increase in debt level equals $2.7 million.</t>
  </si>
  <si>
    <t>Short-term ……………………………………………………………….……</t>
  </si>
  <si>
    <t>Long-term ……………………………………………………………………..…</t>
  </si>
  <si>
    <t>CDN/US exchange rate (cents) ………………………………...………</t>
  </si>
  <si>
    <r>
      <t xml:space="preserve">Service delivery agency net spending </t>
    </r>
    <r>
      <rPr>
        <sz val="8"/>
        <rFont val="Arial"/>
        <family val="2"/>
      </rPr>
      <t>…………………………………..</t>
    </r>
  </si>
  <si>
    <t>School districts ………………………………………………………………….……..</t>
  </si>
  <si>
    <t>Post-secondary institutions …………………………………………………………………………………</t>
  </si>
  <si>
    <t>Health authorities and hospital societies …………………………………………………….</t>
  </si>
  <si>
    <t>BC Transportation Financing Authority …………………………………………………………………….</t>
  </si>
  <si>
    <t>Other service delivery agencies …………………………………………………………………….</t>
  </si>
  <si>
    <t>Table A8   Operating Statement – 2010/11 to 2019/20</t>
  </si>
  <si>
    <t>($ millions)</t>
  </si>
  <si>
    <t>Actual 2010/11</t>
  </si>
  <si>
    <t>Actual 2011/12</t>
  </si>
  <si>
    <t>Actual 2012/13</t>
  </si>
  <si>
    <t>Actual 2013/14</t>
  </si>
  <si>
    <t>Actual 2014/15</t>
  </si>
  <si>
    <t>Actual 2015/16</t>
  </si>
  <si>
    <t>Budget
Estimate
2017/18</t>
  </si>
  <si>
    <t>Average annual change</t>
  </si>
  <si>
    <t>(per cent)</t>
  </si>
  <si>
    <t>Revenue ……………………………………………………………………………………..</t>
  </si>
  <si>
    <t>Expense …………….....…....………………..…………………………………………..</t>
  </si>
  <si>
    <r>
      <t xml:space="preserve">Surplus (deficit) before unusual items </t>
    </r>
    <r>
      <rPr>
        <sz val="8"/>
        <rFont val="Arial"/>
        <family val="2"/>
      </rPr>
      <t>……………………………………………………..</t>
    </r>
  </si>
  <si>
    <t>Forecast allowance ……………………………………</t>
  </si>
  <si>
    <t>Liability for HST transition funding repayment ……………………………………</t>
  </si>
  <si>
    <r>
      <t>Surplus (deficit)</t>
    </r>
    <r>
      <rPr>
        <sz val="8"/>
        <rFont val="Arial"/>
        <family val="2"/>
      </rPr>
      <t xml:space="preserve"> ………………………………………………………………………….</t>
    </r>
  </si>
  <si>
    <r>
      <t xml:space="preserve">Per cent of GDP: </t>
    </r>
    <r>
      <rPr>
        <vertAlign val="superscript"/>
        <sz val="7"/>
        <rFont val="Arial"/>
        <family val="2"/>
      </rPr>
      <t>1</t>
    </r>
  </si>
  <si>
    <t>Surplus (deficit) .......................……………………………………………………</t>
  </si>
  <si>
    <t>Per cent of revenue:</t>
  </si>
  <si>
    <t>Growth rates:</t>
  </si>
  <si>
    <r>
      <t xml:space="preserve">Per capita ($): </t>
    </r>
    <r>
      <rPr>
        <vertAlign val="superscript"/>
        <sz val="7"/>
        <rFont val="Arial"/>
        <family val="2"/>
      </rPr>
      <t>2</t>
    </r>
  </si>
  <si>
    <t>1</t>
  </si>
  <si>
    <t xml:space="preserve">Surplus (deficit) as a per cent of GDP is calculated using GDP for the calendar year ending in the fiscal year (e.g. 2017/18 amounts divided by GDP for the 2017 calendar year). </t>
  </si>
  <si>
    <t>2</t>
  </si>
  <si>
    <t>Per capita revenue and expense is calculated using July 1 population (e.g. 2017/18 amounts divided by population on July 1, 2017).</t>
  </si>
  <si>
    <t>Table A9   Revenue by Source – 2010/11 to 2019/20</t>
  </si>
  <si>
    <t>Taxation revenue:</t>
  </si>
  <si>
    <t>Personal income ……………………………………………..</t>
  </si>
  <si>
    <t>Corporate income ……………………………………..</t>
  </si>
  <si>
    <t>Sales …………………………………………….</t>
  </si>
  <si>
    <t>Fuel ………………………………………………………</t>
  </si>
  <si>
    <t>Carbon ………………………………………………………</t>
  </si>
  <si>
    <t>Tobacco ………………………………………………………</t>
  </si>
  <si>
    <t>Property ………………………………………………….</t>
  </si>
  <si>
    <t>Property transfer ………………………………………………….</t>
  </si>
  <si>
    <t>Corporation capital ………………………………………………….</t>
  </si>
  <si>
    <t xml:space="preserve">n/a    </t>
  </si>
  <si>
    <t>Insurance premium ………………………………………………………………..</t>
  </si>
  <si>
    <t>Natural resource revenue:</t>
  </si>
  <si>
    <t>Natural gas royalties ……………………………………………</t>
  </si>
  <si>
    <t>Bonus bids, rents on drilling rights and leases ……………………………………………</t>
  </si>
  <si>
    <t>Columbia River Treaty ………………………………………….</t>
  </si>
  <si>
    <t>Other energy and minerals ………………………………………….</t>
  </si>
  <si>
    <t>Forests ……………………………………………………………</t>
  </si>
  <si>
    <t>Other resources ………………………………………………………..</t>
  </si>
  <si>
    <t>Other revenue:</t>
  </si>
  <si>
    <t>Medical Services Plan premiums ………………………..</t>
  </si>
  <si>
    <t>Post-secondary education fees ……………………………………………………</t>
  </si>
  <si>
    <t>Other health-care related fees ……………………………..</t>
  </si>
  <si>
    <t>Motor vehicle licences and permits ……………………</t>
  </si>
  <si>
    <t>Other fees and licences …………………………………………………</t>
  </si>
  <si>
    <t>Investment earnings …………………………………………..</t>
  </si>
  <si>
    <t>Sales of goods and services ………………………………………..</t>
  </si>
  <si>
    <t>Miscellaneous …………………………………………………….</t>
  </si>
  <si>
    <t>Contributions from the federal government:</t>
  </si>
  <si>
    <t>Canada Health Transfer ……………………………………………..</t>
  </si>
  <si>
    <t>Canada Social Transfer ……………………………………………..</t>
  </si>
  <si>
    <t>Harmonized sales tax transition payments ……………………………………………………………….</t>
  </si>
  <si>
    <t>Other cost shared agreements ………………………………………</t>
  </si>
  <si>
    <t>Commercial Crown corporation net income:</t>
  </si>
  <si>
    <t>BC Hydro …………………………………………………...………………………….…………….</t>
  </si>
  <si>
    <t>Liquor Distribution Branch ………………………………….</t>
  </si>
  <si>
    <t>BC Lotteries (net of payments to federal gov't) …………………...……………………..</t>
  </si>
  <si>
    <t>ICBC ………………………..…………………………………..</t>
  </si>
  <si>
    <t>BC Railway Company …………………………….……………………………</t>
  </si>
  <si>
    <t>Transportation Investment Corporation ………………………..…………………………………..</t>
  </si>
  <si>
    <t>Other …………………………………………………………</t>
  </si>
  <si>
    <r>
      <t>Total revenue</t>
    </r>
    <r>
      <rPr>
        <sz val="8"/>
        <rFont val="Arial"/>
        <family val="2"/>
      </rPr>
      <t xml:space="preserve"> ……………………………………………………….</t>
    </r>
  </si>
  <si>
    <t>Table A10   Revenue by Source Supplementary Information – 2010/11 to 2019/20</t>
  </si>
  <si>
    <r>
      <t xml:space="preserve">Per cent of nominal GDP: </t>
    </r>
    <r>
      <rPr>
        <vertAlign val="superscript"/>
        <sz val="7"/>
        <rFont val="Arial"/>
        <family val="2"/>
      </rPr>
      <t>1</t>
    </r>
  </si>
  <si>
    <t>Taxation ………………………………………………………………</t>
  </si>
  <si>
    <t>Natural resources ……………………………………………….</t>
  </si>
  <si>
    <t>Other …………………………………………………………………..</t>
  </si>
  <si>
    <t>Contributions from the federal government …………………………………</t>
  </si>
  <si>
    <t>Commercial Crown corporation net income …………………………………………….</t>
  </si>
  <si>
    <r>
      <t>Total revenue</t>
    </r>
    <r>
      <rPr>
        <sz val="8"/>
        <rFont val="Arial"/>
        <family val="2"/>
      </rPr>
      <t xml:space="preserve"> …………………………………………..</t>
    </r>
  </si>
  <si>
    <t>Growth rates (per cent):</t>
  </si>
  <si>
    <r>
      <t xml:space="preserve">Real Per Capita Revenue (2016 $) </t>
    </r>
    <r>
      <rPr>
        <vertAlign val="superscript"/>
        <sz val="7"/>
        <rFont val="Arial"/>
        <family val="2"/>
      </rPr>
      <t xml:space="preserve">3 </t>
    </r>
    <r>
      <rPr>
        <sz val="8"/>
        <rFont val="Arial"/>
        <family val="2"/>
      </rPr>
      <t>…………………………………………..</t>
    </r>
  </si>
  <si>
    <t>Growth rate (per cent) ………………………………………………………..</t>
  </si>
  <si>
    <t xml:space="preserve">Revenue as a per cent of GDP is calculated using nominal GDP for the calendar year ending in the fiscal year (e.g. 2017/18 revenue divided by nominal GDP for the 2017 calendar year).  </t>
  </si>
  <si>
    <t>Per capita revenue is calculated using July 1 population (e.g. 2017/18 revenue divided by population on July 1, 2017).</t>
  </si>
  <si>
    <t>3</t>
  </si>
  <si>
    <t>Revenue is converted to real (inflation-adjusted) terms using the consumer price index (CPI) for the corresponding calendar year (e.g. 2017 CPI for 2017/18 revenue).</t>
  </si>
  <si>
    <r>
      <t xml:space="preserve">Table A11   Expense by Function – 2010/11 to 2019/20 </t>
    </r>
    <r>
      <rPr>
        <b/>
        <vertAlign val="superscript"/>
        <sz val="8"/>
        <rFont val="Arial"/>
        <family val="2"/>
      </rPr>
      <t>1</t>
    </r>
  </si>
  <si>
    <t>Function:</t>
  </si>
  <si>
    <t>Health:</t>
  </si>
  <si>
    <t>Medical Services Plan ……………………………………..</t>
  </si>
  <si>
    <t>Pharmacare ……………………………………………….</t>
  </si>
  <si>
    <t>Regional services ………………………………………..</t>
  </si>
  <si>
    <t>Other healthcare expenses ……………………………………</t>
  </si>
  <si>
    <t>Education:</t>
  </si>
  <si>
    <t>Elementary and secondary ……………………………………………</t>
  </si>
  <si>
    <t>Post-secondary ………………………………………………….</t>
  </si>
  <si>
    <t>Other education expenses …………………………………….</t>
  </si>
  <si>
    <t>Social services:</t>
  </si>
  <si>
    <t>Social assistance ………………………………………………</t>
  </si>
  <si>
    <t>Child welfare ……………………………………………</t>
  </si>
  <si>
    <t>Low income tax credit transfers ……………………………………………</t>
  </si>
  <si>
    <t>Community living and other services ……………………………………………….</t>
  </si>
  <si>
    <t>Protection of persons and property …………...……………………………………………………………………………………………</t>
  </si>
  <si>
    <t>Transportation ……………………………………………………………………………………………</t>
  </si>
  <si>
    <t>Natural resources &amp; economic development ……………………………………………………………………………………………</t>
  </si>
  <si>
    <t>Other ……………………………………………………………………………………………</t>
  </si>
  <si>
    <t>Contingencies ……………………………………………………………………………………………</t>
  </si>
  <si>
    <t>General government ……………………………………………………………………………………………</t>
  </si>
  <si>
    <t>Debt servicing ……………………………………………………………………………………………</t>
  </si>
  <si>
    <r>
      <t>Operating expense</t>
    </r>
    <r>
      <rPr>
        <sz val="8"/>
        <rFont val="Arial"/>
        <family val="2"/>
      </rPr>
      <t xml:space="preserve"> ……………………………………………………….</t>
    </r>
  </si>
  <si>
    <t>Unusual items:</t>
  </si>
  <si>
    <t>HST transition funding repayment ……………………………………</t>
  </si>
  <si>
    <r>
      <t>Total expense</t>
    </r>
    <r>
      <rPr>
        <sz val="8"/>
        <rFont val="Arial"/>
        <family val="2"/>
      </rPr>
      <t xml:space="preserve"> ……………………………………………………….</t>
    </r>
  </si>
  <si>
    <t>Per cent of operating expense:</t>
  </si>
  <si>
    <t>Health ……………………………………………………………………………………………</t>
  </si>
  <si>
    <t>Education ……………………………………………………………………………………………</t>
  </si>
  <si>
    <t>Social services and housing ……………………………………………………………………………………………</t>
  </si>
  <si>
    <r>
      <t xml:space="preserve">Figures reflect government accounting policies used in the </t>
    </r>
    <r>
      <rPr>
        <i/>
        <sz val="7"/>
        <rFont val="Arial"/>
        <family val="2"/>
      </rPr>
      <t>2016/17 Public Accounts</t>
    </r>
    <r>
      <rPr>
        <sz val="7"/>
        <rFont val="Arial"/>
        <family val="2"/>
      </rPr>
      <t xml:space="preserve"> audited financial statements.</t>
    </r>
  </si>
  <si>
    <t>Table A12   Expense by Function Supplementary Information – 2010/11 to 2019/20</t>
  </si>
  <si>
    <t>Social services ……………………………………………………………………………………………</t>
  </si>
  <si>
    <r>
      <t>Real Per Capita Operating Expense (2016 $)</t>
    </r>
    <r>
      <rPr>
        <sz val="8"/>
        <rFont val="Arial"/>
        <family val="2"/>
      </rPr>
      <t xml:space="preserve"> </t>
    </r>
    <r>
      <rPr>
        <vertAlign val="superscript"/>
        <sz val="7"/>
        <rFont val="Arial"/>
        <family val="2"/>
      </rPr>
      <t>3</t>
    </r>
    <r>
      <rPr>
        <vertAlign val="superscript"/>
        <sz val="8"/>
        <rFont val="Arial"/>
        <family val="2"/>
      </rPr>
      <t xml:space="preserve"> </t>
    </r>
    <r>
      <rPr>
        <sz val="8"/>
        <rFont val="Arial"/>
        <family val="2"/>
      </rPr>
      <t>…………………………………………..</t>
    </r>
  </si>
  <si>
    <t xml:space="preserve">Expense as a per cent of GDP is calculated using nominal GDP for the calendar year ending in the fiscal year (e.g. 2017/18 expense divided by nominal GDP for the 2017 calendar year).  </t>
  </si>
  <si>
    <t>Per capita expense is calculated using July 1 population (e.g. 2017/18 expense divided by population on July 1, 2017).</t>
  </si>
  <si>
    <t>Expense is converted to real (inflation-adjusted) terms using the consumer price index (CPI) for the corresponding calendar year (e.g. 2017 CPI for 2017/18 expense).</t>
  </si>
  <si>
    <r>
      <t xml:space="preserve">Table A13   Full-Time Equivalents (FTEs) – 2010/11 to 2019/20 </t>
    </r>
    <r>
      <rPr>
        <b/>
        <vertAlign val="superscript"/>
        <sz val="8"/>
        <rFont val="Arial"/>
        <family val="2"/>
      </rPr>
      <t>1</t>
    </r>
  </si>
  <si>
    <t>Taxpayer-supported programs and agencies:</t>
  </si>
  <si>
    <r>
      <t xml:space="preserve">Ministries and special offices (CRF) </t>
    </r>
    <r>
      <rPr>
        <vertAlign val="superscript"/>
        <sz val="7"/>
        <rFont val="Arial"/>
        <family val="2"/>
      </rPr>
      <t>2</t>
    </r>
    <r>
      <rPr>
        <sz val="8"/>
        <rFont val="Arial"/>
        <family val="2"/>
      </rPr>
      <t xml:space="preserve"> ……………………………………………………………………………………..</t>
    </r>
  </si>
  <si>
    <r>
      <t xml:space="preserve">Service delivery agencies </t>
    </r>
    <r>
      <rPr>
        <vertAlign val="superscript"/>
        <sz val="7"/>
        <rFont val="Arial"/>
        <family val="2"/>
      </rPr>
      <t>3</t>
    </r>
    <r>
      <rPr>
        <sz val="8"/>
        <rFont val="Arial"/>
        <family val="2"/>
      </rPr>
      <t xml:space="preserve"> …………….....…....………………..…………………………………………..</t>
    </r>
  </si>
  <si>
    <r>
      <t>Total FTEs</t>
    </r>
    <r>
      <rPr>
        <sz val="8"/>
        <rFont val="Arial"/>
        <family val="2"/>
      </rPr>
      <t xml:space="preserve"> ………………………………………………………………………….</t>
    </r>
  </si>
  <si>
    <t>Ministries and special offices (CRF) ……………………………………………………………………………………..</t>
  </si>
  <si>
    <t>Service delivery agencies …………….....…....………………..…………………………………………..</t>
  </si>
  <si>
    <r>
      <t xml:space="preserve">Population per FTE: </t>
    </r>
    <r>
      <rPr>
        <vertAlign val="superscript"/>
        <sz val="7"/>
        <rFont val="Arial"/>
        <family val="2"/>
      </rPr>
      <t>4</t>
    </r>
  </si>
  <si>
    <t>Total FTEs ……………………………………………………………………………………..</t>
  </si>
  <si>
    <t>Full-time equivalents (FTEs) are a measure of staff employment.  FTEs are calculated by dividing the total hours of employment paid for in a given period by the number of hours an individual, full-time person would normally work in that period.  This does not equate to the physical number of employees.  For example, two half-time employees would equal one FTE, or alternatively, three FTEs may represent two full-time employees who have worked sufficient overtime hours to equal an additional FTE.</t>
  </si>
  <si>
    <t>The ministry 2011/12 FTE total includes a reduction of about 3,200 FTEs reflecting the shift of BC Ambulance Service oversight from the Ministry of Health to the Provincial Health Services Authority.</t>
  </si>
  <si>
    <t>Service delivery agency FTE amounts  do not include SUCH sector staff employment.</t>
  </si>
  <si>
    <t>Population per FTE is calculated using July 1 population (e.g. population on July 1, 2017 divided by 2017/18 FTEs).</t>
  </si>
  <si>
    <t>Table A14   Capital Spending – 2010/11 to 2019/20</t>
  </si>
  <si>
    <t>Taxpayer-supported:</t>
  </si>
  <si>
    <t>Education</t>
  </si>
  <si>
    <t>Schools districts ………………………………………………</t>
  </si>
  <si>
    <t>Post-secondary institutions …………………………………………….</t>
  </si>
  <si>
    <t>Health ……………………………………………………………….</t>
  </si>
  <si>
    <r>
      <t xml:space="preserve">BC Transportation Financing Authority </t>
    </r>
    <r>
      <rPr>
        <vertAlign val="superscript"/>
        <sz val="8"/>
        <rFont val="Arial"/>
        <family val="2"/>
      </rPr>
      <t>1</t>
    </r>
    <r>
      <rPr>
        <sz val="8"/>
        <rFont val="Arial"/>
        <family val="2"/>
      </rPr>
      <t>…………………………………………………….</t>
    </r>
  </si>
  <si>
    <t>BC Transit ………………………………………………….</t>
  </si>
  <si>
    <t>Vancouver Convention Centre expansion ………………………………………………….</t>
  </si>
  <si>
    <t>BC Place redevelopment ………………………………………………….</t>
  </si>
  <si>
    <t>Government direct (ministries) ………………………………………………….</t>
  </si>
  <si>
    <t>Housing ………………………………………………….</t>
  </si>
  <si>
    <r>
      <t xml:space="preserve">Other </t>
    </r>
    <r>
      <rPr>
        <vertAlign val="superscript"/>
        <sz val="8"/>
        <rFont val="Arial"/>
        <family val="2"/>
      </rPr>
      <t>2</t>
    </r>
    <r>
      <rPr>
        <sz val="8"/>
        <rFont val="Arial"/>
        <family val="2"/>
      </rPr>
      <t>…………………………………………………………………</t>
    </r>
  </si>
  <si>
    <t>Self-supported:</t>
  </si>
  <si>
    <t>BC Hydro …………………………………………………………..</t>
  </si>
  <si>
    <t>Columbia River power projects …………………………………..</t>
  </si>
  <si>
    <r>
      <t xml:space="preserve">Transportation Investment Corporation </t>
    </r>
    <r>
      <rPr>
        <vertAlign val="superscript"/>
        <sz val="8"/>
        <rFont val="Arial"/>
        <family val="2"/>
      </rPr>
      <t>1</t>
    </r>
    <r>
      <rPr>
        <sz val="8"/>
        <rFont val="Arial"/>
        <family val="2"/>
      </rPr>
      <t>.…………………………………………………………..…………………………….</t>
    </r>
  </si>
  <si>
    <t>BC Railway Company ………………………………………………………………</t>
  </si>
  <si>
    <t>ICBC …………………………………………………………………..</t>
  </si>
  <si>
    <t>BC Lottery Corporation …………………………………………………………..</t>
  </si>
  <si>
    <t>Liquor Distribution Branch ……………………………………………………</t>
  </si>
  <si>
    <r>
      <t xml:space="preserve">Other </t>
    </r>
    <r>
      <rPr>
        <vertAlign val="superscript"/>
        <sz val="7"/>
        <rFont val="Arial"/>
        <family val="2"/>
      </rPr>
      <t>3</t>
    </r>
    <r>
      <rPr>
        <vertAlign val="superscript"/>
        <sz val="8"/>
        <rFont val="Arial"/>
        <family val="2"/>
      </rPr>
      <t xml:space="preserve"> </t>
    </r>
    <r>
      <rPr>
        <sz val="8"/>
        <rFont val="Arial"/>
        <family val="2"/>
      </rPr>
      <t>..........................................................................</t>
    </r>
  </si>
  <si>
    <r>
      <t>Total capital spending</t>
    </r>
    <r>
      <rPr>
        <sz val="8"/>
        <rFont val="Arial"/>
        <family val="2"/>
      </rPr>
      <t xml:space="preserve"> ……………………………………………………….</t>
    </r>
  </si>
  <si>
    <r>
      <t xml:space="preserve">Per cent of nominal GDP: </t>
    </r>
    <r>
      <rPr>
        <vertAlign val="superscript"/>
        <sz val="7"/>
        <rFont val="Arial"/>
        <family val="2"/>
      </rPr>
      <t>4</t>
    </r>
  </si>
  <si>
    <t>Taxpayer-supported ………………………………………………………………….</t>
  </si>
  <si>
    <t>Self-supported ……………………………………………………</t>
  </si>
  <si>
    <r>
      <t>Total</t>
    </r>
    <r>
      <rPr>
        <sz val="8"/>
        <rFont val="Arial"/>
        <family val="2"/>
      </rPr>
      <t xml:space="preserve"> …………………………………………...…………………………………………………</t>
    </r>
  </si>
  <si>
    <r>
      <t xml:space="preserve">Per capita: </t>
    </r>
    <r>
      <rPr>
        <vertAlign val="superscript"/>
        <sz val="7"/>
        <rFont val="Arial"/>
        <family val="2"/>
      </rPr>
      <t>5</t>
    </r>
  </si>
  <si>
    <r>
      <t>Real Per Capita Capital Spending (2016 $)</t>
    </r>
    <r>
      <rPr>
        <sz val="8"/>
        <rFont val="Arial"/>
        <family val="2"/>
      </rPr>
      <t xml:space="preserve"> </t>
    </r>
    <r>
      <rPr>
        <vertAlign val="superscript"/>
        <sz val="7"/>
        <rFont val="Arial"/>
        <family val="2"/>
      </rPr>
      <t>6</t>
    </r>
    <r>
      <rPr>
        <vertAlign val="superscript"/>
        <sz val="8"/>
        <rFont val="Arial"/>
        <family val="2"/>
      </rPr>
      <t xml:space="preserve"> </t>
    </r>
    <r>
      <rPr>
        <sz val="8"/>
        <rFont val="Arial"/>
        <family val="2"/>
      </rPr>
      <t>…………………………………………..</t>
    </r>
  </si>
  <si>
    <t>Includes Transportation Investment Plan capital spending and, begining in 2017/18, Tranportation Investment Corporation rehabilitation costs for the Port Mann bridge due to reclassification from self-supported commercial Crown corporation to a taxpayer-supported agency in response to the cancellation of tolls.</t>
  </si>
  <si>
    <t>Includes BC Pavilion Corporation and other service delivery agencies.</t>
  </si>
  <si>
    <t>Includes post-secondary institutions' self-supported subsidiaries.</t>
  </si>
  <si>
    <t>4</t>
  </si>
  <si>
    <t xml:space="preserve">Capital spending as a per cent of GDP is calculated using nominal GDP for the calendar year ending in the fiscal year (e.g. 2017/18 amounts divided by nominal GDP for the 2017 calendar year).  </t>
  </si>
  <si>
    <t>5</t>
  </si>
  <si>
    <t>Per capita capital spending is calculated using July 1 population (e.g. 2017/18 amounts divided by population on July 1, 2017).</t>
  </si>
  <si>
    <t>6</t>
  </si>
  <si>
    <t>Capital spending is converted to real (inflation-adjusted) terms using the consumer price index (CPI) for the corresponding calendar year (e.g. 2017 CPI for 2017/18 capital spending).</t>
  </si>
  <si>
    <t>Table A15   Statement of Financial Position – 2010/11 to 2019/20</t>
  </si>
  <si>
    <t>Financial assets:</t>
  </si>
  <si>
    <t>Cash and temporary investments ………………………………………………………………</t>
  </si>
  <si>
    <t>Other financial assets ……………………………………………………………………………….</t>
  </si>
  <si>
    <t>Sinking funds ...............................................................................................</t>
  </si>
  <si>
    <t>Investments in commercial Crown corporations:</t>
  </si>
  <si>
    <r>
      <t>Retained earnings</t>
    </r>
    <r>
      <rPr>
        <sz val="8"/>
        <rFont val="Arial"/>
        <family val="2"/>
      </rPr>
      <t xml:space="preserve"> …………………………………………………………………….</t>
    </r>
  </si>
  <si>
    <r>
      <t>Recoverable capital loans</t>
    </r>
    <r>
      <rPr>
        <sz val="8"/>
        <rFont val="Arial"/>
        <family val="2"/>
      </rPr>
      <t xml:space="preserve"> ………………………………………………………………..</t>
    </r>
  </si>
  <si>
    <t>Liabilities:</t>
  </si>
  <si>
    <t>Accounts payable &amp; accrued liabilities ……………………………………………………</t>
  </si>
  <si>
    <t>Deferred revenue ……………………………………………………………………………</t>
  </si>
  <si>
    <t>Debt:</t>
  </si>
  <si>
    <t>Taxpayer-supported debt ………………………………………………………………….</t>
  </si>
  <si>
    <t>Self-supported debt ………………………………………………………………………</t>
  </si>
  <si>
    <t>Forecast allowance ………………………………………………………………………</t>
  </si>
  <si>
    <t>Total provincial debt …………………………………………………………………………….</t>
  </si>
  <si>
    <t>Add:</t>
  </si>
  <si>
    <t>debt offset by sinking funds ……………………………………………………..</t>
  </si>
  <si>
    <t>Less:</t>
  </si>
  <si>
    <t>guarantees and</t>
  </si>
  <si>
    <t>non-guaranteed debt …………………………………………………………….</t>
  </si>
  <si>
    <t>Financial statement debt .....................................................................</t>
  </si>
  <si>
    <r>
      <t>Net liabilities</t>
    </r>
    <r>
      <rPr>
        <sz val="8"/>
        <rFont val="Arial"/>
        <family val="2"/>
      </rPr>
      <t xml:space="preserve"> ……………………………………………………………………………….</t>
    </r>
  </si>
  <si>
    <t>Capital and other assets:</t>
  </si>
  <si>
    <t>Tangible capital assets …………………………………………………………………</t>
  </si>
  <si>
    <t>Restricted assets ………………………………………………………………………………..</t>
  </si>
  <si>
    <t>Other assets ………………………………………………………………………………..</t>
  </si>
  <si>
    <r>
      <t xml:space="preserve">Accumulated surplus (deficit) </t>
    </r>
    <r>
      <rPr>
        <sz val="8"/>
        <rFont val="Arial"/>
        <family val="2"/>
      </rPr>
      <t>……………………………..……………………………….</t>
    </r>
  </si>
  <si>
    <r>
      <t xml:space="preserve">Per cent of Nominal GDP: </t>
    </r>
    <r>
      <rPr>
        <vertAlign val="superscript"/>
        <sz val="7"/>
        <rFont val="Arial"/>
        <family val="2"/>
      </rPr>
      <t>1</t>
    </r>
  </si>
  <si>
    <t>Net liabilities ……………………………………………………</t>
  </si>
  <si>
    <t>Capital and other assets ………………………………………</t>
  </si>
  <si>
    <r>
      <t xml:space="preserve">Per capita: </t>
    </r>
    <r>
      <rPr>
        <vertAlign val="superscript"/>
        <sz val="7"/>
        <rFont val="Arial"/>
        <family val="2"/>
      </rPr>
      <t>2</t>
    </r>
  </si>
  <si>
    <t xml:space="preserve">Net liabilities as a per cent of GDP is calculated using GDP for the calendar year ending in the fiscal year (e.g. 2017/18 amount divided by GDP for the 2017 calendar year).  </t>
  </si>
  <si>
    <t>Per capita net liabilities is calculated using July 1 population (e.g. 2017/18 amount divided by population on July 1, 2017).</t>
  </si>
  <si>
    <t>Table A16   Changes in Financial Position – 2010/11 to 2019/20</t>
  </si>
  <si>
    <t>10-Year Total</t>
  </si>
  <si>
    <r>
      <t>(Surplus) deficit for the year</t>
    </r>
    <r>
      <rPr>
        <sz val="8"/>
        <rFont val="Arial"/>
        <family val="2"/>
      </rPr>
      <t xml:space="preserve"> ………………………………………………</t>
    </r>
  </si>
  <si>
    <t>Comprehensive income (increase) decrease ……………………………………………….</t>
  </si>
  <si>
    <r>
      <t>Change in accumulated (surplus) deficit</t>
    </r>
    <r>
      <rPr>
        <sz val="8"/>
        <rFont val="Arial"/>
        <family val="2"/>
      </rPr>
      <t xml:space="preserve"> …………………………………………………….</t>
    </r>
  </si>
  <si>
    <t>Capital and other asset changes:</t>
  </si>
  <si>
    <t>Taxpayer-supported capital investments …………………………………………………………………………</t>
  </si>
  <si>
    <t>amortization and other</t>
  </si>
  <si>
    <t>accounting changes ……………………………………………………………………..</t>
  </si>
  <si>
    <t>Increase in net capital assets ...................................................</t>
  </si>
  <si>
    <t>Increase (decrease) in restricted assets ..............................................</t>
  </si>
  <si>
    <t>Increase (decrease) in other assets ..............................................</t>
  </si>
  <si>
    <r>
      <t>Increase (decrease) in net liabilities</t>
    </r>
    <r>
      <rPr>
        <sz val="8"/>
        <rFont val="Arial"/>
        <family val="2"/>
      </rPr>
      <t xml:space="preserve"> ..................................................................................................</t>
    </r>
  </si>
  <si>
    <t>Investment and working capital changes:</t>
  </si>
  <si>
    <t>Increase (decrease) in cash and</t>
  </si>
  <si>
    <t>temporary investments ………………………………………………………………..</t>
  </si>
  <si>
    <t>Increase (decrease) in warehouse</t>
  </si>
  <si>
    <t>borrowing investments …………………………………………………………………………..</t>
  </si>
  <si>
    <t>Investment in commercial Crown corporations:</t>
  </si>
  <si>
    <t>Increase (decrease) in retained earnings ...............................</t>
  </si>
  <si>
    <t>Self-supported capital investments …………………………………………………………………………</t>
  </si>
  <si>
    <t>loan repayments and</t>
  </si>
  <si>
    <t>other accounting changes ………………………………………………………………………</t>
  </si>
  <si>
    <t>Other working capital changes …………………………………………………………………..</t>
  </si>
  <si>
    <t xml:space="preserve">Increase (decrease) in financial statement </t>
  </si>
  <si>
    <r>
      <t xml:space="preserve">debt </t>
    </r>
    <r>
      <rPr>
        <sz val="8"/>
        <rFont val="Arial"/>
        <family val="2"/>
      </rPr>
      <t>…………………………………………………………………….</t>
    </r>
  </si>
  <si>
    <t>(Increase) decrease in sinking fund debt ……………………………………………………………………..</t>
  </si>
  <si>
    <t>Increase (decrease) in guarantees</t>
  </si>
  <si>
    <t>Increase (decrease) in non-guaranteed debt</t>
  </si>
  <si>
    <r>
      <t xml:space="preserve">Increase (decrease) in total provincial debt </t>
    </r>
    <r>
      <rPr>
        <sz val="8"/>
        <rFont val="Arial"/>
        <family val="2"/>
      </rPr>
      <t>…………………………………………………………………………..</t>
    </r>
  </si>
  <si>
    <t>Represented by increase (decrease) in:</t>
  </si>
  <si>
    <r>
      <t>Taxpayer-supported debt</t>
    </r>
    <r>
      <rPr>
        <sz val="8"/>
        <rFont val="Arial"/>
        <family val="2"/>
      </rPr>
      <t xml:space="preserve"> …………………………………………………………………………..</t>
    </r>
  </si>
  <si>
    <r>
      <t xml:space="preserve">Self-supported debt </t>
    </r>
    <r>
      <rPr>
        <sz val="8"/>
        <rFont val="Arial"/>
        <family val="2"/>
      </rPr>
      <t>…………………………………………………………………………..</t>
    </r>
  </si>
  <si>
    <r>
      <t xml:space="preserve">Forecast allowance </t>
    </r>
    <r>
      <rPr>
        <sz val="8"/>
        <rFont val="Arial"/>
        <family val="2"/>
      </rPr>
      <t>…………………………………………………………………………..</t>
    </r>
  </si>
  <si>
    <r>
      <t>Total provincial debt</t>
    </r>
    <r>
      <rPr>
        <sz val="8"/>
        <rFont val="Arial"/>
        <family val="2"/>
      </rPr>
      <t xml:space="preserve"> …………………………………………………………………………..</t>
    </r>
  </si>
  <si>
    <t>Table A17   Provincial Debt – 2010/11 to 2019/20</t>
  </si>
  <si>
    <t>Taxpayer-supported debt:</t>
  </si>
  <si>
    <r>
      <t>Provincial government direct operating</t>
    </r>
    <r>
      <rPr>
        <sz val="8"/>
        <rFont val="Arial"/>
        <family val="2"/>
      </rPr>
      <t xml:space="preserve"> ……………………………………………..</t>
    </r>
  </si>
  <si>
    <t>Other taxpayer-supported debt (mainly capital):</t>
  </si>
  <si>
    <t>Education facilities</t>
  </si>
  <si>
    <t>Post-secondary institutions ………………………………………………………</t>
  </si>
  <si>
    <t>School districts …………………………………………………………………</t>
  </si>
  <si>
    <t>Health facilities ………………………………………………………………..</t>
  </si>
  <si>
    <t>Highways, ferries and public transit</t>
  </si>
  <si>
    <t>BC Transit ……………………......................…..</t>
  </si>
  <si>
    <t>BC Transportation Financing Authority ………………………………………….</t>
  </si>
  <si>
    <r>
      <t xml:space="preserve">Port Mann Bridge </t>
    </r>
    <r>
      <rPr>
        <vertAlign val="superscript"/>
        <sz val="7"/>
        <rFont val="Arial"/>
        <family val="2"/>
      </rPr>
      <t>1</t>
    </r>
    <r>
      <rPr>
        <sz val="8"/>
        <rFont val="Arial"/>
        <family val="2"/>
      </rPr>
      <t xml:space="preserve"> ……………………………………………………………</t>
    </r>
  </si>
  <si>
    <t>Public transit ……………………………………………………………</t>
  </si>
  <si>
    <r>
      <t>SkyTrain</t>
    </r>
    <r>
      <rPr>
        <sz val="8"/>
        <rFont val="Arial"/>
        <family val="2"/>
      </rPr>
      <t xml:space="preserve"> extension ………………………………………….</t>
    </r>
  </si>
  <si>
    <t>Other</t>
  </si>
  <si>
    <t>BC Immigrant Investment Fund …………………………………………………</t>
  </si>
  <si>
    <t>BC Pavilion Corporation …………………………………………………</t>
  </si>
  <si>
    <t>Provincial government general capital …………………………………………………</t>
  </si>
  <si>
    <t>Social Housing …………………………………………………</t>
  </si>
  <si>
    <t>Other …………………………………………………….</t>
  </si>
  <si>
    <r>
      <t xml:space="preserve">Total other taxpayer-supported debt </t>
    </r>
    <r>
      <rPr>
        <sz val="8"/>
        <rFont val="Arial"/>
        <family val="2"/>
      </rPr>
      <t>……………………………………………..</t>
    </r>
  </si>
  <si>
    <r>
      <t xml:space="preserve">Total taxpayer-supported debt </t>
    </r>
    <r>
      <rPr>
        <sz val="8"/>
        <rFont val="Arial"/>
        <family val="2"/>
      </rPr>
      <t>……………………………………………..</t>
    </r>
  </si>
  <si>
    <t>Self-supported debt:</t>
  </si>
  <si>
    <t>Commercial Crown corporations and agencies</t>
  </si>
  <si>
    <t>BC Lotteries …………………………………………………………</t>
  </si>
  <si>
    <t>Columbia Power Corporation …………………………………………………………</t>
  </si>
  <si>
    <t>Columbia River power projects …………………...……………………..</t>
  </si>
  <si>
    <t>Post-secondary institution subsidiaries …………………………………………………………</t>
  </si>
  <si>
    <r>
      <t xml:space="preserve">Transportation Investment Corporation </t>
    </r>
    <r>
      <rPr>
        <vertAlign val="superscript"/>
        <sz val="7"/>
        <rFont val="Arial"/>
        <family val="2"/>
      </rPr>
      <t>1</t>
    </r>
    <r>
      <rPr>
        <sz val="8"/>
        <rFont val="Arial"/>
        <family val="2"/>
      </rPr>
      <t xml:space="preserve"> ……………………………………………………………..…………………………….</t>
    </r>
  </si>
  <si>
    <t>Other…………………………………………………………</t>
  </si>
  <si>
    <r>
      <t xml:space="preserve">Total self-supported debt </t>
    </r>
    <r>
      <rPr>
        <sz val="8"/>
        <rFont val="Arial"/>
        <family val="2"/>
      </rPr>
      <t>……………………………………………..</t>
    </r>
  </si>
  <si>
    <r>
      <t xml:space="preserve">Forecast allowance </t>
    </r>
    <r>
      <rPr>
        <sz val="8"/>
        <rFont val="Arial"/>
        <family val="2"/>
      </rPr>
      <t>……………………………………………..</t>
    </r>
  </si>
  <si>
    <r>
      <t>Total provincial debt</t>
    </r>
    <r>
      <rPr>
        <sz val="8"/>
        <rFont val="Arial"/>
        <family val="2"/>
      </rPr>
      <t xml:space="preserve"> ……………………………………………………….</t>
    </r>
  </si>
  <si>
    <t>Beginning in 2017/18, debt related to the Port Mann Bridge has been reclassified as taxpayer-supported due to the elimination of tolls effective September 1, 2017.</t>
  </si>
  <si>
    <r>
      <t xml:space="preserve">Table A18  Provincial Debt Supplementary Information – 2010/11 to 2019/20 </t>
    </r>
    <r>
      <rPr>
        <b/>
        <vertAlign val="superscript"/>
        <sz val="10"/>
        <rFont val="Arial"/>
        <family val="2"/>
      </rPr>
      <t>1</t>
    </r>
  </si>
  <si>
    <r>
      <t xml:space="preserve">Per cent of nominal GDP: </t>
    </r>
    <r>
      <rPr>
        <vertAlign val="superscript"/>
        <sz val="7"/>
        <rFont val="Arial"/>
        <family val="2"/>
      </rPr>
      <t>2</t>
    </r>
  </si>
  <si>
    <t>Provincial government direct operating ……………………………………………..</t>
  </si>
  <si>
    <t>Education facilities ……………………………………………….</t>
  </si>
  <si>
    <t>Health facilities …………………………………………………………………..</t>
  </si>
  <si>
    <t>Highways, ferries and public transit …………………………………</t>
  </si>
  <si>
    <t>Other …………………………………………………………………………</t>
  </si>
  <si>
    <t>Total taxpayer-supported debt ……………………………………………..</t>
  </si>
  <si>
    <t>Commercial Crown corporations &amp; agencies …………………………………</t>
  </si>
  <si>
    <r>
      <t>Total provincial debt</t>
    </r>
    <r>
      <rPr>
        <sz val="8"/>
        <rFont val="Arial"/>
        <family val="2"/>
      </rPr>
      <t xml:space="preserve"> …………………………………………..</t>
    </r>
  </si>
  <si>
    <t>Other ………………………………………………………………………….</t>
  </si>
  <si>
    <r>
      <t xml:space="preserve">Per capita: </t>
    </r>
    <r>
      <rPr>
        <vertAlign val="superscript"/>
        <sz val="7"/>
        <rFont val="Arial"/>
        <family val="2"/>
      </rPr>
      <t>3</t>
    </r>
  </si>
  <si>
    <r>
      <t>Real Per Capita Provincial Debt (2016 $)</t>
    </r>
    <r>
      <rPr>
        <sz val="8"/>
        <rFont val="Arial"/>
        <family val="2"/>
      </rPr>
      <t xml:space="preserve"> </t>
    </r>
    <r>
      <rPr>
        <vertAlign val="superscript"/>
        <sz val="7"/>
        <rFont val="Arial"/>
        <family val="2"/>
      </rPr>
      <t xml:space="preserve">4 </t>
    </r>
    <r>
      <rPr>
        <sz val="8"/>
        <rFont val="Arial"/>
        <family val="2"/>
      </rPr>
      <t>…………………………………………..</t>
    </r>
  </si>
  <si>
    <t>Numbers may not add due to rounding.</t>
  </si>
  <si>
    <t xml:space="preserve">Debt as a per cent of GDP is calculated using nominal GDP for the calendar year ending in the fiscal year (e.g. 2017/18 debt divided by nominal GDP for the 2017 calendar year).  </t>
  </si>
  <si>
    <t>Per capita debt is calculated using July 1 population (e.g. 2017/18 debt divided by population on July 1, 2017).</t>
  </si>
  <si>
    <t>Debt is converted to real (inflation-adjusted) terms using the consumer price index (CPI) for the corresponding calendar year (e.g. 2017 CPI for 2017/18 debt).</t>
  </si>
  <si>
    <t>Table A19   Key Provincial Debt Indicators – 2010/11 to 2019/20</t>
  </si>
  <si>
    <t>Debt to revenue (per cent)</t>
  </si>
  <si>
    <t>Total provincial ..........……………………………………………</t>
  </si>
  <si>
    <t>Taxpayer-supported .....……………………………………………………</t>
  </si>
  <si>
    <r>
      <t xml:space="preserve">Debt per capita ($) </t>
    </r>
    <r>
      <rPr>
        <vertAlign val="superscript"/>
        <sz val="7"/>
        <rFont val="Arial"/>
        <family val="2"/>
      </rPr>
      <t>1</t>
    </r>
  </si>
  <si>
    <t>Total provincial ..........……………………………………………………..</t>
  </si>
  <si>
    <t>Taxpayer-supported .....…………………………………………………….</t>
  </si>
  <si>
    <r>
      <t xml:space="preserve">Debt to nominal GDP (per cent) </t>
    </r>
    <r>
      <rPr>
        <vertAlign val="superscript"/>
        <sz val="7"/>
        <rFont val="Arial"/>
        <family val="2"/>
      </rPr>
      <t>2</t>
    </r>
  </si>
  <si>
    <t>Total provincial ..........………………………………………………………</t>
  </si>
  <si>
    <t>Taxpayer-supported .....……………………………………………</t>
  </si>
  <si>
    <r>
      <t xml:space="preserve">Interest bite (cents per dollar of revenue) </t>
    </r>
    <r>
      <rPr>
        <vertAlign val="superscript"/>
        <sz val="7"/>
        <rFont val="Arial"/>
        <family val="2"/>
      </rPr>
      <t>3</t>
    </r>
  </si>
  <si>
    <t>Interest costs ($ millions)</t>
  </si>
  <si>
    <t>Total provincial ..........…………………………………………………..</t>
  </si>
  <si>
    <t>Taxpayer-supported .....……………………………………………..</t>
  </si>
  <si>
    <r>
      <t xml:space="preserve">Interest rate (per cent) </t>
    </r>
    <r>
      <rPr>
        <vertAlign val="superscript"/>
        <sz val="7"/>
        <rFont val="Arial"/>
        <family val="2"/>
      </rPr>
      <t>4</t>
    </r>
  </si>
  <si>
    <t>Taxpayer-supported .....………………………………………………….</t>
  </si>
  <si>
    <t>Background Information:</t>
  </si>
  <si>
    <t>Revenue ($ millions)</t>
  </si>
  <si>
    <r>
      <t xml:space="preserve">Total provincial </t>
    </r>
    <r>
      <rPr>
        <vertAlign val="superscript"/>
        <sz val="7"/>
        <rFont val="Arial"/>
        <family val="2"/>
      </rPr>
      <t xml:space="preserve">5 </t>
    </r>
    <r>
      <rPr>
        <sz val="8"/>
        <rFont val="Arial"/>
        <family val="2"/>
      </rPr>
      <t>............…………………………………………….</t>
    </r>
  </si>
  <si>
    <r>
      <t xml:space="preserve">Taxpayer-supported </t>
    </r>
    <r>
      <rPr>
        <vertAlign val="superscript"/>
        <sz val="7"/>
        <rFont val="Arial"/>
        <family val="2"/>
      </rPr>
      <t>6</t>
    </r>
    <r>
      <rPr>
        <vertAlign val="superscript"/>
        <sz val="8"/>
        <rFont val="Arial"/>
        <family val="2"/>
      </rPr>
      <t xml:space="preserve"> </t>
    </r>
    <r>
      <rPr>
        <sz val="8"/>
        <rFont val="Arial"/>
        <family val="2"/>
      </rPr>
      <t>..…………………………………………………….</t>
    </r>
  </si>
  <si>
    <t>Debt ($ millions)</t>
  </si>
  <si>
    <t>Total provincial ..............………………………………………………</t>
  </si>
  <si>
    <r>
      <t xml:space="preserve">Taxpayer-supported </t>
    </r>
    <r>
      <rPr>
        <vertAlign val="superscript"/>
        <sz val="7"/>
        <rFont val="Arial"/>
        <family val="2"/>
      </rPr>
      <t>7</t>
    </r>
    <r>
      <rPr>
        <vertAlign val="superscript"/>
        <sz val="8"/>
        <rFont val="Arial"/>
        <family val="2"/>
      </rPr>
      <t xml:space="preserve"> </t>
    </r>
    <r>
      <rPr>
        <sz val="8"/>
        <rFont val="Arial"/>
        <family val="2"/>
      </rPr>
      <t>..………………………………………………</t>
    </r>
  </si>
  <si>
    <r>
      <t xml:space="preserve">Provincial nominal GDP ($ millions) </t>
    </r>
    <r>
      <rPr>
        <vertAlign val="superscript"/>
        <sz val="7"/>
        <rFont val="Arial"/>
        <family val="2"/>
      </rPr>
      <t>8</t>
    </r>
    <r>
      <rPr>
        <vertAlign val="superscript"/>
        <sz val="8"/>
        <rFont val="Arial"/>
        <family val="2"/>
      </rPr>
      <t xml:space="preserve"> </t>
    </r>
    <r>
      <rPr>
        <sz val="8"/>
        <rFont val="Arial"/>
        <family val="2"/>
      </rPr>
      <t>..............………………………………………………….</t>
    </r>
  </si>
  <si>
    <r>
      <t xml:space="preserve">Population (thousands at July 1) </t>
    </r>
    <r>
      <rPr>
        <vertAlign val="superscript"/>
        <sz val="7"/>
        <rFont val="Arial"/>
        <family val="2"/>
      </rPr>
      <t>9</t>
    </r>
    <r>
      <rPr>
        <vertAlign val="superscript"/>
        <sz val="8"/>
        <rFont val="Arial"/>
        <family val="2"/>
      </rPr>
      <t xml:space="preserve"> </t>
    </r>
    <r>
      <rPr>
        <sz val="8"/>
        <rFont val="Arial"/>
        <family val="2"/>
      </rPr>
      <t>.......……………………………………..</t>
    </r>
  </si>
  <si>
    <t>The ratio of debt to population (e.g. 2017/18 debt divided by population at July 1, 2017).</t>
  </si>
  <si>
    <t xml:space="preserve">The ratio of debt outstanding at fiscal year end to provincial nominal gross domestic product (GDP) for the calendar year ending in the fiscal year (e.g. 2017/18 debt divided by 2017 nominal GDP).     </t>
  </si>
  <si>
    <t xml:space="preserve">The ratio of interest costs (less sinking fund interest) to revenue.  Figures include capitalized interest expense in order to provide a more comparable measure to outstanding debt.              </t>
  </si>
  <si>
    <t>Weighted average of all outstanding debt issues.</t>
  </si>
  <si>
    <t>Includes revenue of the consolidated revenue fund (excluding dividends from enterprises) plus revenue of all government organizations and enterprises.</t>
  </si>
  <si>
    <t>Excludes revenue of government enterprises, but includes dividends from enterprises paid to the consolidated revenue fund.</t>
  </si>
  <si>
    <t xml:space="preserve">Excludes debt of commercial Crown corporations and agencies and funds held under the province's warehouse borrowing program.              </t>
  </si>
  <si>
    <t>Nominal GDP for the calendar year ending in the fiscal year (e.g. nominal GDP for 2017 is used for the fiscal year ended March 31, 2018).</t>
  </si>
  <si>
    <t>Population at July 1st within the fiscal year (e.g. population at July 1, 2017 is used for the fiscal year ended March 31, 2018).</t>
  </si>
  <si>
    <t>Table A1.1  Personal Income Tax – Tax Expenditures</t>
  </si>
  <si>
    <t>2016/17 Estimated Cost</t>
  </si>
  <si>
    <t>Personal Income Tax</t>
  </si>
  <si>
    <t>Provincial Measures</t>
  </si>
  <si>
    <t>BC early childhood tax benefit ...............................................................................................................................................................</t>
  </si>
  <si>
    <t>Low income climate action tax credit ...............................................................................................................................................................</t>
  </si>
  <si>
    <t>Sales tax credit ...............................................................................................................................................................</t>
  </si>
  <si>
    <t>Training tax credit ...............................................................................................................................................................</t>
  </si>
  <si>
    <t>Venture capital tax credit .............................................................................………………………………………….</t>
  </si>
  <si>
    <t xml:space="preserve">BC mining flow-through share tax credit ...............................................................................................................................................................           </t>
  </si>
  <si>
    <t>Political contributions tax credit ...............................................................................................................................................................</t>
  </si>
  <si>
    <t>Home renovation tax credit for seniors and persons with disabilities ...............................................................................................................................................................</t>
  </si>
  <si>
    <r>
      <t xml:space="preserve">Provincial non-refundable credits: </t>
    </r>
    <r>
      <rPr>
        <vertAlign val="superscript"/>
        <sz val="8"/>
        <rFont val="Arial"/>
        <family val="2"/>
      </rPr>
      <t>1</t>
    </r>
  </si>
  <si>
    <t>• Charitable donations tax credit ...............................................................................................................................................................</t>
  </si>
  <si>
    <t>• Tax credits for tuition and education ...............................................................................................................................................................</t>
  </si>
  <si>
    <t>• Tax credits for persons with disability and medical expenses ...............................................................................................................................................................</t>
  </si>
  <si>
    <t>• Pension income tax credit ...............................................................................................................................................................</t>
  </si>
  <si>
    <t>• Credit for persons age 65 and older ...............................................................................................................................................................</t>
  </si>
  <si>
    <t>• Spousal and equivalent-to-spouse credits ...............................................................................................................................................................</t>
  </si>
  <si>
    <t>• Tax credit for Canada Pension Plan contributions ...............................................................................................................................................................</t>
  </si>
  <si>
    <t>• Tax credit for Employment Insurance premiums paid ...............................................................................................................................................................</t>
  </si>
  <si>
    <t>• Children's fitness and arts tax credits ...............................................................................................................................................................</t>
  </si>
  <si>
    <r>
      <t xml:space="preserve">Federal Measures </t>
    </r>
    <r>
      <rPr>
        <vertAlign val="superscript"/>
        <sz val="8"/>
        <rFont val="Arial"/>
        <family val="2"/>
      </rPr>
      <t>2</t>
    </r>
  </si>
  <si>
    <t>Pension income splitting ...............................................................................................................................................................</t>
  </si>
  <si>
    <t>Child care expense deduction ...............................................................................................................................................................</t>
  </si>
  <si>
    <t>Exemption from capital gains for small businesses and family farms ...............................................................................................................................................................</t>
  </si>
  <si>
    <t>Deduction for residents of northern and isolated areas ...............................................................................................................................................................</t>
  </si>
  <si>
    <t>Non-taxation of business-paid health and dental benefits ...............................................................................................................................................................</t>
  </si>
  <si>
    <r>
      <t xml:space="preserve">Registered Retirement Savings Plans: </t>
    </r>
    <r>
      <rPr>
        <vertAlign val="superscript"/>
        <sz val="8"/>
        <rFont val="Arial"/>
        <family val="2"/>
      </rPr>
      <t>3</t>
    </r>
  </si>
  <si>
    <r>
      <t xml:space="preserve">• exemption for </t>
    </r>
    <r>
      <rPr>
        <sz val="9"/>
        <rFont val="Verdana"/>
        <family val="2"/>
      </rPr>
      <t/>
    </r>
  </si>
  <si>
    <t>– contributions ...............................................................................................................................................................</t>
  </si>
  <si>
    <t>– investment earnings ...............................................................................................................................................................</t>
  </si>
  <si>
    <t>• taxation of withdrawals ...............................................................................................................................................................</t>
  </si>
  <si>
    <t>Total ...............................................................................................................................................................</t>
  </si>
  <si>
    <r>
      <t xml:space="preserve">Registered Pension Plans: </t>
    </r>
    <r>
      <rPr>
        <vertAlign val="superscript"/>
        <sz val="8"/>
        <rFont val="Arial"/>
        <family val="2"/>
      </rPr>
      <t>3</t>
    </r>
  </si>
  <si>
    <t>Tax-Free Savings Accounts ...............................................................................................................................................................</t>
  </si>
  <si>
    <t xml:space="preserve">Provincial non-refundable credits are generally based on estimates of credit claims by British Columbia residents. </t>
  </si>
  <si>
    <r>
      <t>These measures are federal measures but the estimates show only the foregone provincial revenue.  Each measure is calculated from the 2016 federal cost projections as reported in the Government of Canada's</t>
    </r>
    <r>
      <rPr>
        <i/>
        <sz val="7"/>
        <rFont val="Arial"/>
        <family val="2"/>
      </rPr>
      <t xml:space="preserve"> Report on Federal Tax Expenditures 2016 </t>
    </r>
    <r>
      <rPr>
        <sz val="7"/>
        <rFont val="Arial"/>
        <family val="2"/>
      </rPr>
      <t>by applying British Columbia residents' share of the measure and the relevant tax rates</t>
    </r>
    <r>
      <rPr>
        <i/>
        <sz val="7"/>
        <rFont val="Arial"/>
        <family val="2"/>
      </rPr>
      <t>.</t>
    </r>
    <r>
      <rPr>
        <sz val="7"/>
        <rFont val="Arial"/>
        <family val="2"/>
      </rPr>
      <t xml:space="preserve"> Certain tax expenditure items have been excluded where no data were available or the amounts were immaterial.</t>
    </r>
  </si>
  <si>
    <t>Registered Retirement Savings Plans and Registered Pension Plans are treated in the same way as in the federal tax expenditure report.  The tax expenditure associated with these plans is presented as the amount of tax that would otherwise be paid in the year of deferral, were the deferral not available.  However, this type of estimate overstates the true costs of these preferences because taxes are eventually paid, including tax on investment earnings.  An estimate that does not overstate these costs would, however, be difficult to develop and would require some largely speculative assumptions.</t>
  </si>
  <si>
    <t>Table A1.2  Corporate Income Tax – Tax Expenditures</t>
  </si>
  <si>
    <r>
      <t xml:space="preserve">Corporate Income Tax </t>
    </r>
    <r>
      <rPr>
        <b/>
        <vertAlign val="superscript"/>
        <sz val="8"/>
        <rFont val="Arial"/>
        <family val="2"/>
      </rPr>
      <t>1</t>
    </r>
  </si>
  <si>
    <r>
      <t xml:space="preserve">Charitable donations deduction </t>
    </r>
    <r>
      <rPr>
        <vertAlign val="superscript"/>
        <sz val="8"/>
        <rFont val="Arial"/>
        <family val="2"/>
      </rPr>
      <t>2</t>
    </r>
    <r>
      <rPr>
        <sz val="9"/>
        <rFont val="Arial"/>
        <family val="2"/>
      </rPr>
      <t xml:space="preserve"> ...............................................................................................................................................................</t>
    </r>
  </si>
  <si>
    <r>
      <t xml:space="preserve">Training tax credit </t>
    </r>
    <r>
      <rPr>
        <vertAlign val="superscript"/>
        <sz val="8"/>
        <rFont val="Arial"/>
        <family val="2"/>
      </rPr>
      <t>3</t>
    </r>
    <r>
      <rPr>
        <sz val="9"/>
        <rFont val="Arial"/>
        <family val="2"/>
      </rPr>
      <t xml:space="preserve"> ...............................................................................................................................................................</t>
    </r>
  </si>
  <si>
    <t xml:space="preserve">Film and television tax credits:  </t>
  </si>
  <si>
    <r>
      <t xml:space="preserve">• Film Incentive BC tax credit </t>
    </r>
    <r>
      <rPr>
        <vertAlign val="superscript"/>
        <sz val="8"/>
        <rFont val="Arial"/>
        <family val="2"/>
      </rPr>
      <t>4</t>
    </r>
    <r>
      <rPr>
        <sz val="9"/>
        <rFont val="Arial"/>
        <family val="2"/>
      </rPr>
      <t xml:space="preserve"> ...............................................................................................................................................................</t>
    </r>
  </si>
  <si>
    <r>
      <t xml:space="preserve">• Production services tax credit </t>
    </r>
    <r>
      <rPr>
        <vertAlign val="superscript"/>
        <sz val="8"/>
        <rFont val="Arial"/>
        <family val="2"/>
      </rPr>
      <t>5</t>
    </r>
    <r>
      <rPr>
        <vertAlign val="superscript"/>
        <sz val="9"/>
        <rFont val="Arial"/>
        <family val="2"/>
      </rPr>
      <t xml:space="preserve"> </t>
    </r>
    <r>
      <rPr>
        <sz val="9"/>
        <rFont val="Arial"/>
        <family val="2"/>
      </rPr>
      <t>...............................................................................................................................................................</t>
    </r>
  </si>
  <si>
    <t xml:space="preserve">                       Total ...............................................................................................................................................................</t>
  </si>
  <si>
    <r>
      <t xml:space="preserve">International business activities tax refund </t>
    </r>
    <r>
      <rPr>
        <vertAlign val="superscript"/>
        <sz val="8"/>
        <rFont val="Arial"/>
        <family val="2"/>
      </rPr>
      <t xml:space="preserve">6 </t>
    </r>
    <r>
      <rPr>
        <sz val="9"/>
        <rFont val="Arial"/>
        <family val="2"/>
      </rPr>
      <t>...............................................................................................................................................................</t>
    </r>
  </si>
  <si>
    <r>
      <t xml:space="preserve">Scientific research and experimental development tax credit </t>
    </r>
    <r>
      <rPr>
        <vertAlign val="superscript"/>
        <sz val="8"/>
        <rFont val="Arial"/>
        <family val="2"/>
      </rPr>
      <t>7</t>
    </r>
    <r>
      <rPr>
        <sz val="9"/>
        <rFont val="Arial"/>
        <family val="2"/>
      </rPr>
      <t xml:space="preserve"> ...............................................................................................................................................................</t>
    </r>
  </si>
  <si>
    <r>
      <t xml:space="preserve">Mining exploration tax credit </t>
    </r>
    <r>
      <rPr>
        <vertAlign val="superscript"/>
        <sz val="8"/>
        <rFont val="Arial"/>
        <family val="2"/>
      </rPr>
      <t>8</t>
    </r>
    <r>
      <rPr>
        <sz val="9"/>
        <rFont val="Arial"/>
        <family val="2"/>
      </rPr>
      <t xml:space="preserve"> ...............................................................................................................................................................</t>
    </r>
  </si>
  <si>
    <t>Book publishing tax credit ...............................................................................................................................................................</t>
  </si>
  <si>
    <r>
      <t xml:space="preserve">Interactive digital media tax credit </t>
    </r>
    <r>
      <rPr>
        <vertAlign val="superscript"/>
        <sz val="8"/>
        <rFont val="Arial"/>
        <family val="2"/>
      </rPr>
      <t xml:space="preserve">9 </t>
    </r>
    <r>
      <rPr>
        <sz val="9"/>
        <rFont val="Arial"/>
        <family val="2"/>
      </rPr>
      <t>...............................................................................................................................................................</t>
    </r>
  </si>
  <si>
    <t>Includes prior year adjustments for refundable tax credits.</t>
  </si>
  <si>
    <r>
      <t xml:space="preserve">The deduction offered for corporate charitable donations is a federal measure, but the estimate shows only the foregone provincial revenue.  This is calculated from the 2016 federal cost projection as reported in Government of Canada's </t>
    </r>
    <r>
      <rPr>
        <i/>
        <sz val="7"/>
        <rFont val="Arial"/>
        <family val="2"/>
      </rPr>
      <t xml:space="preserve">Report on Federal Tax Expenditures 2016 </t>
    </r>
    <r>
      <rPr>
        <sz val="7"/>
        <rFont val="Arial"/>
        <family val="2"/>
      </rPr>
      <t>by applying British Columbia's share of corporate taxable income and the relevant tax rates to the federal estimate and increasing it by corporate income tax revenue growth.</t>
    </r>
  </si>
  <si>
    <t xml:space="preserve">Includes prior year adjustment of -$2 million. </t>
  </si>
  <si>
    <t xml:space="preserve">Includes prior year adjustment of -$39 million. </t>
  </si>
  <si>
    <t xml:space="preserve">Includes prior year adjustment of -$61 million. </t>
  </si>
  <si>
    <t>Includes employee income tax refunds.</t>
  </si>
  <si>
    <t>Includes prior year adjustment of -$2 million.</t>
  </si>
  <si>
    <t>Includes prior year adjustment of +$9 million.</t>
  </si>
  <si>
    <t>Table A1.3  Property Taxes – Tax Expenditures</t>
  </si>
  <si>
    <t xml:space="preserve">School and Rural Area Property Tax </t>
  </si>
  <si>
    <r>
      <t xml:space="preserve">Assessment exemption of $10,000 for industrial and business properties </t>
    </r>
    <r>
      <rPr>
        <vertAlign val="superscript"/>
        <sz val="8"/>
        <rFont val="Arial"/>
        <family val="2"/>
      </rPr>
      <t>1</t>
    </r>
    <r>
      <rPr>
        <sz val="9"/>
        <rFont val="Arial"/>
        <family val="2"/>
      </rPr>
      <t xml:space="preserve"> ...............................................................................................................................................................</t>
    </r>
  </si>
  <si>
    <r>
      <t xml:space="preserve">Overnight tourist accommodation assessment relief </t>
    </r>
    <r>
      <rPr>
        <vertAlign val="superscript"/>
        <sz val="8"/>
        <rFont val="Arial"/>
        <family val="2"/>
      </rPr>
      <t>1</t>
    </r>
    <r>
      <rPr>
        <sz val="9"/>
        <rFont val="Arial"/>
        <family val="2"/>
      </rPr>
      <t xml:space="preserve"> ...............................................................................................................................................................</t>
    </r>
  </si>
  <si>
    <r>
      <t xml:space="preserve">Home owner grant </t>
    </r>
    <r>
      <rPr>
        <vertAlign val="superscript"/>
        <sz val="8"/>
        <rFont val="Arial"/>
        <family val="2"/>
      </rPr>
      <t>2</t>
    </r>
    <r>
      <rPr>
        <sz val="9"/>
        <rFont val="Arial"/>
        <family val="2"/>
      </rPr>
      <t xml:space="preserve"> ...............................................................................................................................................................</t>
    </r>
  </si>
  <si>
    <t>Property Transfer Tax</t>
  </si>
  <si>
    <t>Exemptions for the following:</t>
  </si>
  <si>
    <t>• First-time home buyers ...............................................................................................................................................................</t>
  </si>
  <si>
    <t>• Newly built homes ...............................................................................................................................................................</t>
  </si>
  <si>
    <t>• Property transfers between related individuals ...............................................................................................................................................................</t>
  </si>
  <si>
    <t>• Property transfers to municipalities, regional districts, hospital districts,</t>
  </si>
  <si>
    <t xml:space="preserve">  library boards, school boards, water districts and educational institutions ...............................................................................................................................................................</t>
  </si>
  <si>
    <r>
      <t xml:space="preserve">• Property transfers to charities registered under the </t>
    </r>
    <r>
      <rPr>
        <i/>
        <sz val="9"/>
        <rFont val="Arial"/>
        <family val="2"/>
      </rPr>
      <t>Income Tax Act</t>
    </r>
    <r>
      <rPr>
        <sz val="9"/>
        <rFont val="Arial"/>
        <family val="2"/>
      </rPr>
      <t xml:space="preserve"> (Canada) ...............................................................................................................................................................</t>
    </r>
  </si>
  <si>
    <t xml:space="preserve">Estimates are for the 2016 calendar year and include only school and rural area property taxes levied by the Province.  </t>
  </si>
  <si>
    <t xml:space="preserve">The home owner grant includes the northern and rural home owner benefit. </t>
  </si>
  <si>
    <t>Table A1.4  Consumption Taxes – Tax Expenditures</t>
  </si>
  <si>
    <r>
      <t xml:space="preserve">Fuel Tax </t>
    </r>
    <r>
      <rPr>
        <b/>
        <vertAlign val="superscript"/>
        <sz val="8"/>
        <rFont val="Arial"/>
        <family val="2"/>
      </rPr>
      <t>1</t>
    </r>
  </si>
  <si>
    <t>Tax exemption for alternative fuels ...............................................................................................................................................................</t>
  </si>
  <si>
    <t>Tax exemption for international flights (jet fuel) ...............................................................................................................................................................</t>
  </si>
  <si>
    <r>
      <t xml:space="preserve">Tax exemptions for farmers </t>
    </r>
    <r>
      <rPr>
        <vertAlign val="superscript"/>
        <sz val="9"/>
        <rFont val="Arial"/>
        <family val="2"/>
      </rPr>
      <t xml:space="preserve">2 </t>
    </r>
    <r>
      <rPr>
        <sz val="9"/>
        <rFont val="Arial"/>
        <family val="2"/>
      </rPr>
      <t>...............................................................................................................................................................................</t>
    </r>
  </si>
  <si>
    <r>
      <t xml:space="preserve">Provincial Sales Tax </t>
    </r>
    <r>
      <rPr>
        <b/>
        <vertAlign val="superscript"/>
        <sz val="8"/>
        <rFont val="Arial"/>
        <family val="2"/>
      </rPr>
      <t>1</t>
    </r>
  </si>
  <si>
    <t>Exemptions for the following items:</t>
  </si>
  <si>
    <t>• Food (basic groceries, snack foods, candies, non-alcoholic beverages and restaurant meals) ...............................................................................................................................................................</t>
  </si>
  <si>
    <t>• Residential energy (e.g. electricity, natural gas, fuel oil) ...............................................................................................................................................................</t>
  </si>
  <si>
    <t>• Prescription and non-prescription drugs, vitamins and certain other health care products ...............................................................................................................................................................</t>
  </si>
  <si>
    <t>• Children's clothing and footwear ...............................................................................................................................................................</t>
  </si>
  <si>
    <t>• Clothing patterns, fabrics and notions ...............................................................................................................................................................</t>
  </si>
  <si>
    <t>• Specified school supplies ...............................................................................................................................................................</t>
  </si>
  <si>
    <t>• Books, magazines and newspapers ...............................................................................................................................................................</t>
  </si>
  <si>
    <t>• Basic land-line telephone and cable service ...............................................................................................................................................................</t>
  </si>
  <si>
    <t>• "1-800" and equivalent telephone services ...............................................................................................................................................................</t>
  </si>
  <si>
    <t>• Specified safety equipment ................................................................................................................................................................</t>
  </si>
  <si>
    <t>• Labour to repair major household appliances, clothing and footwear ................................................................................................................................................................</t>
  </si>
  <si>
    <t>• Livestock for human consumption, and feed, seed and fertilizer ...............................................................................................................................................................</t>
  </si>
  <si>
    <t>• Specified energy conservation equipment ................................................................................................................................................................</t>
  </si>
  <si>
    <t>• Bicycles ...............................................................................................................................................................</t>
  </si>
  <si>
    <t>Estimates are based on Statistics Canada data and/or administrative data.</t>
  </si>
  <si>
    <t>Estimate is for both motor fuel tax and carbon tax.</t>
  </si>
  <si>
    <t>Table A2   Interprovincial Comparisons of Tax Rates – 2017</t>
  </si>
  <si>
    <t xml:space="preserve">   (Rates known and in effect as of August 15, 2017)</t>
  </si>
  <si>
    <t>British Columbia</t>
  </si>
  <si>
    <t>Alberta</t>
  </si>
  <si>
    <t>Saskat-chewan</t>
  </si>
  <si>
    <t>Manitoba</t>
  </si>
  <si>
    <t>Ontario</t>
  </si>
  <si>
    <t>Quebec</t>
  </si>
  <si>
    <t>New Brunswick</t>
  </si>
  <si>
    <t>Nova Scotia</t>
  </si>
  <si>
    <t>Prince Edward Island</t>
  </si>
  <si>
    <t>Newfound-land and Labrador</t>
  </si>
  <si>
    <t>Tax</t>
  </si>
  <si>
    <t xml:space="preserve">Corporate income tax </t>
  </si>
  <si>
    <t>(per cent of taxable income)</t>
  </si>
  <si>
    <r>
      <t xml:space="preserve">General rate </t>
    </r>
    <r>
      <rPr>
        <vertAlign val="superscript"/>
        <sz val="8"/>
        <rFont val="Arial"/>
        <family val="2"/>
      </rPr>
      <t>1</t>
    </r>
    <r>
      <rPr>
        <sz val="8"/>
        <rFont val="Arial"/>
        <family val="2"/>
      </rPr>
      <t xml:space="preserve"> ...............................................................................................................................................................</t>
    </r>
  </si>
  <si>
    <t>11</t>
  </si>
  <si>
    <t>12</t>
  </si>
  <si>
    <t>11.5</t>
  </si>
  <si>
    <t>11.8</t>
  </si>
  <si>
    <t>14</t>
  </si>
  <si>
    <t>16</t>
  </si>
  <si>
    <t>15</t>
  </si>
  <si>
    <r>
      <t xml:space="preserve">Manufacturing rate </t>
    </r>
    <r>
      <rPr>
        <vertAlign val="superscript"/>
        <sz val="8"/>
        <rFont val="Arial"/>
        <family val="2"/>
      </rPr>
      <t xml:space="preserve">2 </t>
    </r>
    <r>
      <rPr>
        <sz val="8"/>
        <rFont val="Arial"/>
        <family val="2"/>
      </rPr>
      <t>...............................................................................................................................................................</t>
    </r>
  </si>
  <si>
    <t>9.5</t>
  </si>
  <si>
    <t>10</t>
  </si>
  <si>
    <r>
      <t xml:space="preserve">Small business rate </t>
    </r>
    <r>
      <rPr>
        <vertAlign val="superscript"/>
        <sz val="8"/>
        <rFont val="Arial"/>
        <family val="2"/>
      </rPr>
      <t>3</t>
    </r>
    <r>
      <rPr>
        <sz val="8"/>
        <rFont val="Arial"/>
        <family val="2"/>
      </rPr>
      <t xml:space="preserve"> ...............................................................................................................................................................</t>
    </r>
  </si>
  <si>
    <t>0</t>
  </si>
  <si>
    <t>4.5</t>
  </si>
  <si>
    <t>8</t>
  </si>
  <si>
    <t xml:space="preserve">Small business threshold  </t>
  </si>
  <si>
    <t xml:space="preserve">   ($000s) ...............................................................................................................................................................</t>
  </si>
  <si>
    <t>500</t>
  </si>
  <si>
    <t>450</t>
  </si>
  <si>
    <t>Corporation capital tax (per cent)</t>
  </si>
  <si>
    <r>
      <t xml:space="preserve">Financial </t>
    </r>
    <r>
      <rPr>
        <vertAlign val="superscript"/>
        <sz val="8"/>
        <rFont val="Arial"/>
        <family val="2"/>
      </rPr>
      <t xml:space="preserve">4 </t>
    </r>
    <r>
      <rPr>
        <sz val="8"/>
        <rFont val="Arial"/>
        <family val="2"/>
      </rPr>
      <t>...............................................................................................................................................................</t>
    </r>
  </si>
  <si>
    <t>Nil</t>
  </si>
  <si>
    <t>0.7/4</t>
  </si>
  <si>
    <t>4/5</t>
  </si>
  <si>
    <t>Health care premiums/month ($)</t>
  </si>
  <si>
    <r>
      <t xml:space="preserve">Individual/family </t>
    </r>
    <r>
      <rPr>
        <vertAlign val="superscript"/>
        <sz val="8"/>
        <rFont val="Arial"/>
        <family val="2"/>
      </rPr>
      <t xml:space="preserve">5 </t>
    </r>
    <r>
      <rPr>
        <sz val="8"/>
        <rFont val="Arial"/>
        <family val="2"/>
      </rPr>
      <t>...............................................................................................................................................................</t>
    </r>
  </si>
  <si>
    <t>75/150</t>
  </si>
  <si>
    <r>
      <t xml:space="preserve">Payroll tax (per cent) </t>
    </r>
    <r>
      <rPr>
        <vertAlign val="superscript"/>
        <sz val="8"/>
        <rFont val="Arial"/>
        <family val="2"/>
      </rPr>
      <t>6</t>
    </r>
    <r>
      <rPr>
        <sz val="8"/>
        <rFont val="Arial"/>
        <family val="2"/>
      </rPr>
      <t xml:space="preserve"> ...............................................................................................................................................................</t>
    </r>
  </si>
  <si>
    <t>2.15</t>
  </si>
  <si>
    <t>1.95</t>
  </si>
  <si>
    <t>4.26</t>
  </si>
  <si>
    <t>Insurance premium tax</t>
  </si>
  <si>
    <r>
      <t>(per cent)</t>
    </r>
    <r>
      <rPr>
        <vertAlign val="superscript"/>
        <sz val="8"/>
        <rFont val="Arial"/>
        <family val="2"/>
      </rPr>
      <t xml:space="preserve"> 7 </t>
    </r>
    <r>
      <rPr>
        <sz val="8"/>
        <rFont val="Arial"/>
        <family val="2"/>
      </rPr>
      <t>...............................................................................................................................................................</t>
    </r>
  </si>
  <si>
    <t>2-4.4</t>
  </si>
  <si>
    <t>3-4</t>
  </si>
  <si>
    <t>2-3</t>
  </si>
  <si>
    <t>2-3.5</t>
  </si>
  <si>
    <t>3.48</t>
  </si>
  <si>
    <t>3.75-4</t>
  </si>
  <si>
    <r>
      <t xml:space="preserve">Fuel tax (cents per litre) </t>
    </r>
    <r>
      <rPr>
        <vertAlign val="superscript"/>
        <sz val="7"/>
        <rFont val="Arial"/>
        <family val="2"/>
      </rPr>
      <t>8</t>
    </r>
  </si>
  <si>
    <t>Gasoline ...............................................................................................................................................................</t>
  </si>
  <si>
    <t>21.17</t>
  </si>
  <si>
    <t>17.49</t>
  </si>
  <si>
    <t>15.0</t>
  </si>
  <si>
    <t>14.0</t>
  </si>
  <si>
    <t>22.3</t>
  </si>
  <si>
    <t>29.2</t>
  </si>
  <si>
    <t>24.7</t>
  </si>
  <si>
    <t>34.6</t>
  </si>
  <si>
    <t>Diesel ...............................................................................................................................................................</t>
  </si>
  <si>
    <t>22.67</t>
  </si>
  <si>
    <t>18.35</t>
  </si>
  <si>
    <t>21.5</t>
  </si>
  <si>
    <t>29.3</t>
  </si>
  <si>
    <t>30.7</t>
  </si>
  <si>
    <t>23.9</t>
  </si>
  <si>
    <t>29.5</t>
  </si>
  <si>
    <t>31.5</t>
  </si>
  <si>
    <r>
      <t xml:space="preserve">Sales tax (per cent) </t>
    </r>
    <r>
      <rPr>
        <vertAlign val="superscript"/>
        <sz val="8"/>
        <rFont val="Arial"/>
        <family val="2"/>
      </rPr>
      <t>9</t>
    </r>
  </si>
  <si>
    <t>General rate ...............................................................................................................................................................</t>
  </si>
  <si>
    <t>7</t>
  </si>
  <si>
    <t>9.975</t>
  </si>
  <si>
    <t>Tobacco tax (dollars per</t>
  </si>
  <si>
    <r>
      <t xml:space="preserve">carton of 200 cigarettes) </t>
    </r>
    <r>
      <rPr>
        <vertAlign val="superscript"/>
        <sz val="8"/>
        <rFont val="Arial"/>
        <family val="2"/>
      </rPr>
      <t xml:space="preserve">10 </t>
    </r>
    <r>
      <rPr>
        <sz val="8"/>
        <rFont val="Arial"/>
        <family val="2"/>
      </rPr>
      <t>...............................................................................................................................................................</t>
    </r>
  </si>
  <si>
    <t>47.80</t>
  </si>
  <si>
    <t>50.00</t>
  </si>
  <si>
    <t>60.63</t>
  </si>
  <si>
    <t>68.24</t>
  </si>
  <si>
    <t>40.11</t>
  </si>
  <si>
    <t>29.80</t>
  </si>
  <si>
    <t>61.80</t>
  </si>
  <si>
    <t>66.20</t>
  </si>
  <si>
    <t>60.66</t>
  </si>
  <si>
    <t>59.56</t>
  </si>
  <si>
    <t xml:space="preserve">British Columbia intends to increase its general rate to 12 per cent effective January 1, 2018. </t>
  </si>
  <si>
    <t xml:space="preserve">In British Columbia (and some other provinces), the general rate applies to income from manufacturing and processing. In Quebec, the rate for manufacturing corporations eligible for the small business rate is 4 per cent; the rate for other manufacturing corporations is the general rate.                            </t>
  </si>
  <si>
    <t xml:space="preserve">British Columbia intends to decrease its small business rate to 2 per cent effective retroactively to April 1, 2017. </t>
  </si>
  <si>
    <t xml:space="preserve">In Saskatchewan, small financial corporations pay the rate of 0.7 per cent on their capital. A small financial corporation has less than $1.5 billion in taxable capital.  Large financial corporations are subject to the 4 per cent rate for all taxable capital.  In New Brunswick, trust and loan companies are subject to the rate of 4 per cent, while banks are subject to the rate of 5 per cent. </t>
  </si>
  <si>
    <t xml:space="preserve">British Columbia intends to reduce Medical Services Plan premiums by 50 per cent effective January 1, 2018. Ontario levies a health premium, as part of its provincial personal income tax system, of up to $900 per year.    </t>
  </si>
  <si>
    <t xml:space="preserve">Provinces with payroll taxes provide payroll tax relief for small businesses. Quebec also levies a compensation tax of up to 4.48 per cent on salaries and wages paid by financial institutions.                   </t>
  </si>
  <si>
    <t>Lower rates apply to premiums for life, sickness and accident insurance; higher rates apply to premiums for property insurance including automobile insurance. In Manitoba, Ontario, Quebec, and Newfoundland and Labrador, specific sales taxes also apply to certain insurance premiums except, generally, those related to individual life and health.</t>
  </si>
  <si>
    <t>Tax rates are for regular fuel used on highways and include all provincial taxes payable by consumers at the pump. The British Columbia rates include 6.75 cents per litre dedicated to the BC Transportation Financing Authority and the carbon tax rates of 6.67 cents per litre for gasoline and 7.67 cents per litre for diesel. The British Columbia rates do not include regional taxes that increase the gasoline and diesel tax rates by 11 cents per litre in the South Coast British Columbia transportation service region and by 3.5 cents per litre in the Capital Regional District. The Alberta rates include carbon levy rates of 4.49 cents per litre for gasoline and 5.35 cents per litre for diesel.  The tax rates for Ontario, Quebec, New Brunswick, Nova Scotia, Prince Edward Island, and Newfoundland and Labrador include provincial sales tax based on average pump prices as of August 2017. Quebec's tax rates do not include increased or reduced regional tax rates, such as an additional tax of 3 cents per litre on gasoline in the Montreal area.</t>
  </si>
  <si>
    <t>Tax rates shown are statutory rates. Ontario, Quebec, New Brunswick, Nova Scotia, Prince Edward Island, and Newfoundland and Labrador have harmonized their sales taxes with the federal GST.  Alberta imposes a 4 per cent tax on short-term rental accommodation.</t>
  </si>
  <si>
    <t xml:space="preserve">Includes estimated provincial sales tax in all provinces except British Columbia, Alberta and Quebec.  British Columbia intends to increase its tobacco tax rate to $49.40 per carton effective on a date to be set be regulation.                  </t>
  </si>
  <si>
    <t>Table A3   Comparison of Provincial and Federal Taxes by Province – 2017</t>
  </si>
  <si>
    <t>New-foundland and Labrador</t>
  </si>
  <si>
    <t>Two Income Family of Four - $90,000</t>
  </si>
  <si>
    <t>( $ )</t>
  </si>
  <si>
    <t>1.</t>
  </si>
  <si>
    <t>Provincial Income Tax…………………….</t>
  </si>
  <si>
    <t>Net Child Benefits…………………………</t>
  </si>
  <si>
    <t>--</t>
  </si>
  <si>
    <t>2.</t>
  </si>
  <si>
    <t>Property Tax - Gross…………………..</t>
  </si>
  <si>
    <t xml:space="preserve">                     - Net…………………….. </t>
  </si>
  <si>
    <t>3.</t>
  </si>
  <si>
    <t>Sales Tax………………………………….</t>
  </si>
  <si>
    <t>4.</t>
  </si>
  <si>
    <t>Fuel Tax……………………………………</t>
  </si>
  <si>
    <t>5.</t>
  </si>
  <si>
    <t>Net Carbon Tax ………………………………………………………………………</t>
  </si>
  <si>
    <t>6.</t>
  </si>
  <si>
    <t>Provincial Direct Taxes…………………..</t>
  </si>
  <si>
    <t>7.</t>
  </si>
  <si>
    <t>Health Care Premiums/Payroll Tax…….</t>
  </si>
  <si>
    <t>8.</t>
  </si>
  <si>
    <t>Total Provincial Tax………………………</t>
  </si>
  <si>
    <t>9.</t>
  </si>
  <si>
    <t>Federal Income Tax………………………</t>
  </si>
  <si>
    <t>10.</t>
  </si>
  <si>
    <t>Net Federal GST………………………….</t>
  </si>
  <si>
    <t>11.</t>
  </si>
  <si>
    <t>Total Tax…………………………………..</t>
  </si>
  <si>
    <t>Two Income Family of Four - $60,000</t>
  </si>
  <si>
    <t>Two Income Family of Four - $30,000</t>
  </si>
  <si>
    <t>Property Tax ………………………………..…..</t>
  </si>
  <si>
    <t>Unattached Individual - $25,000</t>
  </si>
  <si>
    <t>Property Tax…………...…………………..</t>
  </si>
  <si>
    <t>Unattached Individual - $80,000</t>
  </si>
  <si>
    <t>Senior Couple with Equal Pension Incomes - $30,000</t>
  </si>
  <si>
    <t xml:space="preserve">                      - Net…………………….. </t>
  </si>
  <si>
    <t>•</t>
  </si>
  <si>
    <t xml:space="preserve">Income tax is based on basic personal credits, applicable credits and typical major deductions at each income level.  Quebec residents pay federal income tax less an abatement of 16.5 per cent of basic federal tax.  This abatement has been used to reduce Quebec provincial tax rather than federal tax, for comparative purposes.  The two income family of four with $60,000 annual income is assumed to have one spouse earning $40,000 and the other $20,000, the family with $90,000 income is assumed to have one spouse earning $50,000 and the other $40,000, the family with $30,000 is assumed to have each spouse earning $15,000 and each senior is assumed to receive $15,000.  All representative families are assumed to have employment income except the senior couple.  </t>
  </si>
  <si>
    <t>Net Child Benefits</t>
  </si>
  <si>
    <t xml:space="preserve">Net child benefits are provincial measures affecting payments to families with children.  Provincial child benefit measures are available in British Columbia (BC Early Childhood Tax Benefit),  Alberta (Alberta Child Benefit, Family Employment Credit), Ontario (Child Benefit), Quebec (Child Assistance Payments), New Brunswick (Child Tax Benefit), Nova Scotia (Child Benefit) and Newfoundland and Labrador (Child Benefit).           </t>
  </si>
  <si>
    <t>Property Tax</t>
  </si>
  <si>
    <t xml:space="preserve">It is assumed that the family at $30,000 and the individual at $25,000 rent accommodation, the family at $60,000 and the senior couple own bungalows, the family at $90,000 owns          a two-storey executive-style home, and the individual at $80,000 owns a luxury condominium in a major city for each province.  Net local and provincial property taxes are estimated as taxes owing, after credits provided through the property tax system are subtracted.                           </t>
  </si>
  <si>
    <t>Sales, Fuel and Carbon Tax Estimates</t>
  </si>
  <si>
    <t xml:space="preserve">Includes sales tax on meals, liquor and accommodation.  Estimates are based on expenditure patterns from the Survey of Household Spending.  In estimating individual and family taxable consumption, disposable income is reduced by 20 per cent to reflect housing (mortgage and property taxes or rent) costs.  The senior couple is assumed to own their home and have no mortgage costs.  For each province, disposable income is further reduced by estimated federal income taxes, estimated provincial income taxes and health care premiums/payroll taxes if applicable.  In addition, the single individual with $80,000 annual income and the family with $90,000 annual income are assumed to have savings equal to 5 per cent of their disposable income.  For each family, disposable income is distributed among expenditures using the consumption pattern of a typical family with the relevant characteristics as estimated using family expenditure data, and the relevant sales tax component is extracted.  Sales tax includes: provincial retail sales taxes in British Columbia, Saskatchewan, and Manitoba; Quebec's value added tax; the provincial component of the HST in Ontario, New Brunswick, Nova Scotia, Prince Edward Island and Newfoundland and Labrador; and Alberta's Tourism Levy.  Sales tax estimates have been reduced by sales tax credits where applicable.  </t>
  </si>
  <si>
    <t>Fuel tax is based on annual consumption: 1,000 litres of unleaded fuel for the individual at $25,000, the family at $30,000 and the senior couple; others are assumed to consume 1,500 litres.</t>
  </si>
  <si>
    <t xml:space="preserve">Carbon tax applies in British Columbia to household consumption of gasoline, natural gas and home heating fuel.  Estimated carbon tax liabilities are based on natural gas and home heating fuel consumption amounts from the Survey of Household Spending and the assumed fuel consumption noted above.  Net carbon tax is estimated as carbon tax liabilities less the low income climate action tax credit where applicable.  Alberta implemented a carbon levy in 2017. The price is currently set at $20 per tonne of carbon dioxide equivalent emissions but will increase to $30 per tonne in 2018. Assumptions regarding natural gas and fuel consumption in Alberta are taken from Alberta Treasury Board and Finance. </t>
  </si>
  <si>
    <t>Health Care Premiums/Payroll Tax</t>
  </si>
  <si>
    <t xml:space="preserve">A separate health care premium is levied in British Columbia. Payroll taxes, in the four provinces that levy them, are paid by the employer.  Employer-paid payroll taxes and employer-paid health care premiums are generally reflected in reduced wages.      </t>
  </si>
  <si>
    <t>Effective Tax Rates</t>
  </si>
  <si>
    <t xml:space="preserve">British Columbia taxes have been calculated using rates in effect for 2017.  Taxes for other provinces were calculated using rates that were announced prior to                       February 1, 2017, and that come into effect during 2017.             </t>
  </si>
  <si>
    <r>
      <t xml:space="preserve">Table A4   Interprovincial Comparisons of Provincial Personal Income Taxes Payable </t>
    </r>
    <r>
      <rPr>
        <b/>
        <vertAlign val="superscript"/>
        <sz val="9"/>
        <rFont val="Arial"/>
        <family val="2"/>
      </rPr>
      <t>1</t>
    </r>
    <r>
      <rPr>
        <b/>
        <sz val="10"/>
        <rFont val="Arial"/>
        <family val="2"/>
      </rPr>
      <t xml:space="preserve"> – 2017</t>
    </r>
  </si>
  <si>
    <t xml:space="preserve"> (Rates known as of August 15, 2017)</t>
  </si>
  <si>
    <r>
      <t xml:space="preserve">Quebec </t>
    </r>
    <r>
      <rPr>
        <vertAlign val="superscript"/>
        <sz val="8"/>
        <rFont val="Arial"/>
        <family val="2"/>
      </rPr>
      <t>2</t>
    </r>
  </si>
  <si>
    <t xml:space="preserve">Taxable income </t>
  </si>
  <si>
    <r>
      <t xml:space="preserve">Annual provincial taxes payable </t>
    </r>
    <r>
      <rPr>
        <vertAlign val="superscript"/>
        <sz val="8"/>
        <rFont val="Arial"/>
        <family val="2"/>
      </rPr>
      <t>3</t>
    </r>
    <r>
      <rPr>
        <sz val="8"/>
        <rFont val="Arial"/>
        <family val="2"/>
      </rPr>
      <t xml:space="preserve"> ($)</t>
    </r>
  </si>
  <si>
    <t>$10,000……………………………………………………………..</t>
  </si>
  <si>
    <t>$20,000…………………………………</t>
  </si>
  <si>
    <t>$30,000……………………………………………….</t>
  </si>
  <si>
    <t>$40,000……………………………………….</t>
  </si>
  <si>
    <t>$50,000………………………………………</t>
  </si>
  <si>
    <t>$60,000…………………………………….</t>
  </si>
  <si>
    <t>$70,000………………………………………..</t>
  </si>
  <si>
    <t>$80,000…………………………………………</t>
  </si>
  <si>
    <t>$100,000…………………………………</t>
  </si>
  <si>
    <t>$125,000…………………………………..</t>
  </si>
  <si>
    <t>$150,000…………………………………..</t>
  </si>
  <si>
    <t>Provincial personal income taxes as a per cent of taxable income (%)</t>
  </si>
  <si>
    <t>Calculated for a single individual with wage income and claiming credits for Canada Pension Plan and Quebec Pension Plan contributions, Employment Insurance premiums, Quebec Parental Insurance Plan premiums, and the basic personal amount.</t>
  </si>
  <si>
    <t xml:space="preserve">Quebec residents pay federal tax less an abatement of 16.5 per cent of federal tax.  In the table, the Quebec abatement has been used to reduce Quebec provincial personal income tax for comparative purposes.      </t>
  </si>
  <si>
    <t>Includes provincial low income reductions, surtaxes payable in Ontario and Prince Edward Island, and the Ontario Health Premium tax.  Excludes credits for sales and property tax credits.</t>
  </si>
  <si>
    <t>Table A3   Comparison of Provincial and Federal Taxes by Province – 2017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</si>
</sst>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quot;$&quot;#,##0_);\(&quot;$&quot;#,##0\)"/>
    <numFmt numFmtId="165" formatCode="_(* #,##0_);_(* \(#,##0\);_(* &quot;-&quot;_);_(@_)"/>
    <numFmt numFmtId="166" formatCode="_(&quot;$&quot;* #,##0.00_);_(&quot;$&quot;* \(#,##0.00\);_(&quot;$&quot;* &quot;-&quot;??_);_(@_)"/>
    <numFmt numFmtId="167" formatCode="_(* #,##0.00_);_(* \(#,##0.00\);_(* &quot;-&quot;??_);_(@_)"/>
    <numFmt numFmtId="168" formatCode="0.0%"/>
    <numFmt numFmtId="169" formatCode="&quot;$&quot;#,##0"/>
    <numFmt numFmtId="170" formatCode="&quot;$&quot;#,##0.0"/>
    <numFmt numFmtId="171" formatCode="#,##0.0"/>
    <numFmt numFmtId="172" formatCode="&quot;$&quot;#,##0.00"/>
    <numFmt numFmtId="173" formatCode="_(* #,##0_);_(* \(#,##0\);_(* &quot;-&quot;??_);_(@_)"/>
    <numFmt numFmtId="174" formatCode="&quot;$&quot;#,##0;\-&quot;$&quot;#,##0;\ &quot;—&quot;"/>
    <numFmt numFmtId="175" formatCode="#,##0.0_);\(#,##0.0\)"/>
    <numFmt numFmtId="176" formatCode="_ * #,##0_ ;_ * \(#,##0\);_ * &quot;-&quot;_ ;_ @_ "/>
    <numFmt numFmtId="177" formatCode="0_);\(0\)"/>
    <numFmt numFmtId="178" formatCode="#,##0.0;\-#,##0.0"/>
    <numFmt numFmtId="179" formatCode="0.0_);\(0.0\)"/>
    <numFmt numFmtId="180" formatCode="0.0____"/>
    <numFmt numFmtId="181" formatCode="_(* #,##0.0_);_(* \(#,##0.0\);_(* &quot;-&quot;?_);_(@_)"/>
    <numFmt numFmtId="182" formatCode="#,##0.0__"/>
    <numFmt numFmtId="183" formatCode="0.0__"/>
    <numFmt numFmtId="184" formatCode="0.0_)"/>
  </numFmts>
  <fonts count="66" x14ac:knownFonts="1">
    <font>
      <sz val="10"/>
      <name val="Arial"/>
    </font>
    <font>
      <sz val="11"/>
      <color theme="1"/>
      <name val="Calibri"/>
      <family val="2"/>
      <scheme val="minor"/>
    </font>
    <font>
      <sz val="10"/>
      <name val="Arial"/>
      <family val="2"/>
    </font>
    <font>
      <b/>
      <sz val="10"/>
      <name val="Arial"/>
      <family val="2"/>
    </font>
    <font>
      <sz val="8"/>
      <name val="Arial"/>
      <family val="2"/>
    </font>
    <font>
      <b/>
      <sz val="8"/>
      <name val="Arial"/>
      <family val="2"/>
    </font>
    <font>
      <b/>
      <sz val="9"/>
      <name val="Arial"/>
      <family val="2"/>
    </font>
    <font>
      <u/>
      <sz val="8"/>
      <name val="Arial"/>
      <family val="2"/>
    </font>
    <font>
      <sz val="9"/>
      <name val="Arial"/>
      <family val="2"/>
    </font>
    <font>
      <i/>
      <sz val="8"/>
      <name val="Arial"/>
      <family val="2"/>
    </font>
    <font>
      <sz val="8"/>
      <name val="Arial"/>
      <family val="2"/>
    </font>
    <font>
      <u val="singleAccounting"/>
      <sz val="8"/>
      <name val="Arial"/>
      <family val="2"/>
    </font>
    <font>
      <sz val="8"/>
      <color indexed="10"/>
      <name val="Arial"/>
      <family val="2"/>
    </font>
    <font>
      <b/>
      <sz val="8"/>
      <color indexed="10"/>
      <name val="Arial"/>
      <family val="2"/>
    </font>
    <font>
      <sz val="7"/>
      <name val="Arial"/>
      <family val="2"/>
    </font>
    <font>
      <sz val="6"/>
      <name val="Arial"/>
      <family val="2"/>
    </font>
    <font>
      <sz val="10"/>
      <name val="Helv"/>
    </font>
    <font>
      <sz val="10"/>
      <name val="Arial"/>
      <family val="2"/>
    </font>
    <font>
      <sz val="10"/>
      <name val="Tahoma"/>
      <family val="2"/>
    </font>
    <font>
      <sz val="10"/>
      <color indexed="8"/>
      <name val="Arial"/>
      <family val="2"/>
    </font>
    <font>
      <vertAlign val="superscript"/>
      <sz val="8"/>
      <name val="Arial"/>
      <family val="2"/>
    </font>
    <font>
      <sz val="8"/>
      <color theme="0"/>
      <name val="Arial"/>
      <family val="2"/>
    </font>
    <font>
      <b/>
      <sz val="8"/>
      <color rgb="FFFF0000"/>
      <name val="Arial"/>
      <family val="2"/>
    </font>
    <font>
      <sz val="8"/>
      <color rgb="FFFF0000"/>
      <name val="Arial"/>
      <family val="2"/>
    </font>
    <font>
      <i/>
      <sz val="7"/>
      <name val="Arial"/>
      <family val="2"/>
    </font>
    <font>
      <sz val="8"/>
      <color theme="1"/>
      <name val="Arial"/>
      <family val="2"/>
    </font>
    <font>
      <b/>
      <sz val="10"/>
      <color rgb="FFFF0000"/>
      <name val="Arial"/>
      <family val="2"/>
    </font>
    <font>
      <b/>
      <i/>
      <sz val="10"/>
      <name val="Arial"/>
      <family val="2"/>
    </font>
    <font>
      <sz val="9"/>
      <name val="Arial Narrow"/>
      <family val="2"/>
    </font>
    <font>
      <b/>
      <i/>
      <sz val="8"/>
      <name val="Arial"/>
      <family val="2"/>
    </font>
    <font>
      <vertAlign val="superscript"/>
      <sz val="7"/>
      <name val="Arial"/>
      <family val="2"/>
    </font>
    <font>
      <b/>
      <sz val="11"/>
      <name val="Arial"/>
      <family val="2"/>
    </font>
    <font>
      <b/>
      <sz val="11"/>
      <color rgb="FF002060"/>
      <name val="Arial"/>
      <family val="2"/>
    </font>
    <font>
      <sz val="9"/>
      <color rgb="FF002060"/>
      <name val="Arial"/>
      <family val="2"/>
    </font>
    <font>
      <b/>
      <sz val="8"/>
      <color rgb="FF002060"/>
      <name val="Arial"/>
      <family val="2"/>
    </font>
    <font>
      <sz val="8"/>
      <color rgb="FF002060"/>
      <name val="Arial"/>
      <family val="2"/>
    </font>
    <font>
      <u val="doubleAccounting"/>
      <sz val="8"/>
      <name val="Arial"/>
      <family val="2"/>
    </font>
    <font>
      <sz val="8"/>
      <color theme="3" tint="0.39997558519241921"/>
      <name val="Arial"/>
      <family val="2"/>
    </font>
    <font>
      <u val="singleAccounting"/>
      <sz val="8"/>
      <color theme="3" tint="0.39997558519241921"/>
      <name val="Arial"/>
      <family val="2"/>
    </font>
    <font>
      <b/>
      <u val="singleAccounting"/>
      <sz val="8"/>
      <name val="Arial"/>
      <family val="2"/>
    </font>
    <font>
      <b/>
      <u val="doubleAccounting"/>
      <sz val="8"/>
      <name val="Arial"/>
      <family val="2"/>
    </font>
    <font>
      <b/>
      <vertAlign val="superscript"/>
      <sz val="8"/>
      <name val="Arial"/>
      <family val="2"/>
    </font>
    <font>
      <sz val="10"/>
      <color rgb="FFFF0000"/>
      <name val="Arial"/>
      <family val="2"/>
    </font>
    <font>
      <u val="singleAccounting"/>
      <sz val="8"/>
      <color theme="1"/>
      <name val="Arial"/>
      <family val="2"/>
    </font>
    <font>
      <sz val="8"/>
      <color rgb="FF0070C0"/>
      <name val="Arial"/>
      <family val="2"/>
    </font>
    <font>
      <b/>
      <sz val="9"/>
      <color indexed="81"/>
      <name val="Tahoma"/>
      <family val="2"/>
    </font>
    <font>
      <sz val="9"/>
      <color indexed="81"/>
      <name val="Tahoma"/>
      <family val="2"/>
    </font>
    <font>
      <u val="singleAccounting"/>
      <sz val="8"/>
      <color rgb="FF002060"/>
      <name val="Arial"/>
      <family val="2"/>
    </font>
    <font>
      <u val="doubleAccounting"/>
      <sz val="8"/>
      <color rgb="FF002060"/>
      <name val="Arial"/>
      <family val="2"/>
    </font>
    <font>
      <b/>
      <sz val="11"/>
      <color rgb="FFC00000"/>
      <name val="Arial"/>
      <family val="2"/>
    </font>
    <font>
      <b/>
      <vertAlign val="superscript"/>
      <sz val="10"/>
      <name val="Arial"/>
      <family val="2"/>
    </font>
    <font>
      <b/>
      <sz val="12"/>
      <name val="Arial"/>
      <family val="2"/>
    </font>
    <font>
      <sz val="10"/>
      <name val="Arial"/>
      <family val="2"/>
    </font>
    <font>
      <sz val="9"/>
      <name val="Verdana"/>
      <family val="2"/>
    </font>
    <font>
      <u val="singleAccounting"/>
      <sz val="9"/>
      <name val="Arial"/>
      <family val="2"/>
    </font>
    <font>
      <vertAlign val="superscript"/>
      <sz val="9"/>
      <name val="Arial"/>
      <family val="2"/>
    </font>
    <font>
      <i/>
      <sz val="9"/>
      <name val="Arial"/>
      <family val="2"/>
    </font>
    <font>
      <sz val="9"/>
      <color rgb="FFFF0000"/>
      <name val="Arial"/>
      <family val="2"/>
    </font>
    <font>
      <sz val="7"/>
      <color indexed="12"/>
      <name val="Arial"/>
      <family val="2"/>
    </font>
    <font>
      <u/>
      <sz val="10"/>
      <color indexed="12"/>
      <name val="Arial"/>
      <family val="2"/>
    </font>
    <font>
      <u/>
      <sz val="7"/>
      <color indexed="12"/>
      <name val="Arial"/>
      <family val="2"/>
    </font>
    <font>
      <b/>
      <sz val="7"/>
      <name val="Arial"/>
      <family val="2"/>
    </font>
    <font>
      <u val="singleAccounting"/>
      <sz val="10"/>
      <name val="Arial"/>
      <family val="2"/>
    </font>
    <font>
      <u val="doubleAccounting"/>
      <sz val="10"/>
      <name val="Arial"/>
      <family val="2"/>
    </font>
    <font>
      <b/>
      <vertAlign val="superscript"/>
      <sz val="9"/>
      <name val="Arial"/>
      <family val="2"/>
    </font>
    <font>
      <sz val="9"/>
      <color indexed="12"/>
      <name val="Arial"/>
      <family val="2"/>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9"/>
        <bgColor indexed="9"/>
      </patternFill>
    </fill>
  </fills>
  <borders count="20">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8"/>
      </top>
      <bottom style="thin">
        <color indexed="8"/>
      </bottom>
      <diagonal/>
    </border>
    <border>
      <left/>
      <right/>
      <top style="thin">
        <color auto="1"/>
      </top>
      <bottom style="thin">
        <color auto="1"/>
      </bottom>
      <diagonal/>
    </border>
    <border>
      <left/>
      <right/>
      <top style="thin">
        <color indexed="64"/>
      </top>
      <bottom/>
      <diagonal/>
    </border>
    <border>
      <left/>
      <right/>
      <top style="thin">
        <color indexed="64"/>
      </top>
      <bottom style="double">
        <color indexed="64"/>
      </bottom>
      <diagonal/>
    </border>
  </borders>
  <cellStyleXfs count="18">
    <xf numFmtId="0" fontId="0" fillId="0" borderId="0"/>
    <xf numFmtId="0" fontId="2" fillId="0" borderId="0"/>
    <xf numFmtId="9" fontId="2" fillId="0" borderId="0" applyFont="0" applyFill="0" applyBorder="0" applyAlignment="0" applyProtection="0"/>
    <xf numFmtId="175" fontId="16" fillId="0" borderId="0"/>
    <xf numFmtId="175" fontId="16" fillId="0" borderId="0"/>
    <xf numFmtId="0" fontId="17" fillId="0" borderId="0"/>
    <xf numFmtId="0" fontId="2" fillId="0" borderId="0"/>
    <xf numFmtId="167" fontId="3" fillId="0" borderId="0" applyFont="0" applyFill="0" applyBorder="0" applyAlignment="0" applyProtection="0"/>
    <xf numFmtId="0" fontId="18" fillId="0" borderId="0"/>
    <xf numFmtId="0" fontId="19" fillId="0" borderId="0">
      <alignment vertical="top"/>
    </xf>
    <xf numFmtId="9" fontId="2" fillId="0" borderId="0" applyFont="0" applyFill="0" applyBorder="0" applyAlignment="0" applyProtection="0"/>
    <xf numFmtId="0" fontId="2" fillId="0" borderId="0"/>
    <xf numFmtId="0" fontId="1" fillId="0" borderId="0"/>
    <xf numFmtId="166" fontId="2"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59" fillId="0" borderId="0" applyNumberFormat="0" applyFill="0" applyBorder="0" applyAlignment="0" applyProtection="0">
      <alignment vertical="top"/>
      <protection locked="0"/>
    </xf>
    <xf numFmtId="0" fontId="2" fillId="0" borderId="0"/>
  </cellStyleXfs>
  <cellXfs count="888">
    <xf numFmtId="0" fontId="0" fillId="0" borderId="0" xfId="0"/>
    <xf numFmtId="49" fontId="4" fillId="0" borderId="0" xfId="0" applyNumberFormat="1" applyFont="1" applyFill="1" applyBorder="1" applyAlignment="1"/>
    <xf numFmtId="0" fontId="4" fillId="0" borderId="0" xfId="0" applyFont="1" applyFill="1" applyBorder="1" applyAlignment="1"/>
    <xf numFmtId="49" fontId="4" fillId="0" borderId="0" xfId="0" applyNumberFormat="1" applyFont="1" applyFill="1" applyBorder="1" applyAlignment="1">
      <alignment horizontal="left"/>
    </xf>
    <xf numFmtId="49" fontId="5" fillId="0" borderId="0" xfId="0" applyNumberFormat="1" applyFont="1" applyFill="1" applyBorder="1" applyAlignment="1"/>
    <xf numFmtId="0" fontId="3" fillId="0" borderId="0" xfId="0" applyFont="1" applyFill="1" applyBorder="1" applyAlignment="1">
      <alignment vertical="top"/>
    </xf>
    <xf numFmtId="0" fontId="5" fillId="0" borderId="0" xfId="0" applyFont="1" applyFill="1" applyBorder="1" applyAlignment="1"/>
    <xf numFmtId="49" fontId="5" fillId="0" borderId="1" xfId="0" applyNumberFormat="1" applyFont="1" applyFill="1" applyBorder="1" applyAlignment="1">
      <alignment horizontal="center"/>
    </xf>
    <xf numFmtId="49" fontId="5" fillId="0" borderId="2" xfId="0" applyNumberFormat="1" applyFont="1" applyFill="1" applyBorder="1" applyAlignment="1"/>
    <xf numFmtId="49" fontId="5" fillId="0" borderId="3" xfId="0" applyNumberFormat="1" applyFont="1" applyFill="1" applyBorder="1" applyAlignment="1">
      <alignment horizontal="center"/>
    </xf>
    <xf numFmtId="49" fontId="5" fillId="0" borderId="4" xfId="0" applyNumberFormat="1" applyFont="1" applyFill="1" applyBorder="1" applyAlignment="1"/>
    <xf numFmtId="49" fontId="5" fillId="0" borderId="5" xfId="0" applyNumberFormat="1" applyFont="1" applyFill="1" applyBorder="1" applyAlignment="1"/>
    <xf numFmtId="49" fontId="4" fillId="0" borderId="3" xfId="0" applyNumberFormat="1" applyFont="1" applyFill="1" applyBorder="1" applyAlignment="1">
      <alignment horizontal="left"/>
    </xf>
    <xf numFmtId="49" fontId="4" fillId="0" borderId="5" xfId="0" applyNumberFormat="1" applyFont="1" applyFill="1" applyBorder="1" applyAlignment="1"/>
    <xf numFmtId="49" fontId="4" fillId="0" borderId="6" xfId="0" applyNumberFormat="1" applyFont="1" applyFill="1" applyBorder="1" applyAlignment="1">
      <alignment horizontal="left"/>
    </xf>
    <xf numFmtId="49" fontId="4" fillId="0" borderId="5" xfId="0" applyNumberFormat="1" applyFont="1" applyFill="1" applyBorder="1" applyAlignment="1">
      <alignment horizontal="left"/>
    </xf>
    <xf numFmtId="49" fontId="5" fillId="0" borderId="8" xfId="0" applyNumberFormat="1" applyFont="1" applyFill="1" applyBorder="1" applyAlignment="1">
      <alignment horizontal="center"/>
    </xf>
    <xf numFmtId="49" fontId="4" fillId="0" borderId="0" xfId="0" applyNumberFormat="1" applyFont="1" applyFill="1" applyBorder="1" applyAlignment="1">
      <alignment vertical="center" wrapText="1"/>
    </xf>
    <xf numFmtId="0" fontId="4" fillId="0" borderId="3" xfId="0" applyFont="1" applyFill="1" applyBorder="1" applyAlignment="1"/>
    <xf numFmtId="0" fontId="4" fillId="0" borderId="0" xfId="0" applyFont="1" applyFill="1" applyBorder="1" applyAlignment="1">
      <alignment vertical="top"/>
    </xf>
    <xf numFmtId="49" fontId="4" fillId="0" borderId="0" xfId="0" applyNumberFormat="1" applyFont="1" applyFill="1" applyBorder="1" applyAlignment="1">
      <alignment vertical="center"/>
    </xf>
    <xf numFmtId="0" fontId="5" fillId="0" borderId="0" xfId="0" applyFont="1" applyFill="1" applyBorder="1" applyAlignment="1">
      <alignment vertical="center"/>
    </xf>
    <xf numFmtId="49" fontId="4" fillId="0" borderId="3" xfId="0" applyNumberFormat="1" applyFont="1" applyFill="1" applyBorder="1" applyAlignment="1">
      <alignment horizontal="left" wrapText="1"/>
    </xf>
    <xf numFmtId="49" fontId="5" fillId="0" borderId="5" xfId="0" applyNumberFormat="1" applyFont="1" applyFill="1" applyBorder="1" applyAlignment="1">
      <alignment horizontal="left" vertical="center" wrapText="1"/>
    </xf>
    <xf numFmtId="49" fontId="5" fillId="0" borderId="6" xfId="0" applyNumberFormat="1" applyFont="1" applyFill="1" applyBorder="1" applyAlignment="1">
      <alignment horizontal="left" wrapText="1"/>
    </xf>
    <xf numFmtId="49" fontId="5" fillId="0" borderId="0" xfId="0" applyNumberFormat="1" applyFont="1" applyFill="1" applyBorder="1" applyAlignment="1">
      <alignment vertical="center" wrapText="1"/>
    </xf>
    <xf numFmtId="0" fontId="3" fillId="0" borderId="0" xfId="0" applyFont="1" applyFill="1" applyBorder="1" applyAlignment="1">
      <alignment horizontal="center" vertical="top"/>
    </xf>
    <xf numFmtId="49" fontId="5" fillId="0" borderId="9" xfId="0" applyNumberFormat="1" applyFont="1" applyFill="1" applyBorder="1" applyAlignment="1">
      <alignment horizontal="center"/>
    </xf>
    <xf numFmtId="49" fontId="4" fillId="0" borderId="10" xfId="0" applyNumberFormat="1" applyFont="1" applyFill="1" applyBorder="1" applyAlignment="1">
      <alignment horizontal="center"/>
    </xf>
    <xf numFmtId="49" fontId="4" fillId="0" borderId="7" xfId="0" applyNumberFormat="1" applyFont="1" applyFill="1" applyBorder="1" applyAlignment="1">
      <alignment horizontal="center"/>
    </xf>
    <xf numFmtId="0" fontId="4" fillId="0" borderId="0" xfId="0" applyFont="1" applyFill="1" applyBorder="1" applyAlignment="1">
      <alignment horizontal="center"/>
    </xf>
    <xf numFmtId="164" fontId="5" fillId="0" borderId="10" xfId="0" applyNumberFormat="1" applyFont="1" applyFill="1" applyBorder="1" applyAlignment="1">
      <alignment horizontal="center" vertical="center"/>
    </xf>
    <xf numFmtId="0" fontId="5" fillId="0" borderId="0" xfId="0" applyFont="1" applyFill="1" applyBorder="1" applyAlignment="1">
      <alignment vertical="top"/>
    </xf>
    <xf numFmtId="49" fontId="6" fillId="0" borderId="11" xfId="0" applyNumberFormat="1" applyFont="1" applyFill="1" applyBorder="1" applyAlignment="1">
      <alignment vertical="center"/>
    </xf>
    <xf numFmtId="49" fontId="5" fillId="0" borderId="12" xfId="0" applyNumberFormat="1" applyFont="1" applyFill="1" applyBorder="1" applyAlignment="1">
      <alignment vertical="center"/>
    </xf>
    <xf numFmtId="0" fontId="5" fillId="0" borderId="12" xfId="0" applyFont="1" applyFill="1" applyBorder="1" applyAlignment="1">
      <alignment vertical="center"/>
    </xf>
    <xf numFmtId="164" fontId="5" fillId="0" borderId="13" xfId="0" applyNumberFormat="1" applyFont="1" applyFill="1" applyBorder="1" applyAlignment="1">
      <alignment horizontal="center" vertical="center"/>
    </xf>
    <xf numFmtId="49" fontId="5" fillId="0" borderId="12"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0" xfId="0" applyNumberFormat="1" applyFont="1" applyFill="1" applyBorder="1" applyAlignment="1">
      <alignment horizontal="left" vertical="top"/>
    </xf>
    <xf numFmtId="169" fontId="4" fillId="0" borderId="7" xfId="0" applyNumberFormat="1" applyFont="1" applyFill="1" applyBorder="1" applyAlignment="1">
      <alignment horizontal="center" vertical="center"/>
    </xf>
    <xf numFmtId="168" fontId="4" fillId="0" borderId="7" xfId="2" applyNumberFormat="1" applyFont="1" applyFill="1" applyBorder="1" applyAlignment="1">
      <alignment horizontal="center" vertical="center"/>
    </xf>
    <xf numFmtId="171" fontId="4" fillId="0" borderId="7" xfId="0" applyNumberFormat="1" applyFont="1" applyFill="1" applyBorder="1" applyAlignment="1">
      <alignment horizontal="center" vertical="center"/>
    </xf>
    <xf numFmtId="168" fontId="4" fillId="0" borderId="3" xfId="2" applyNumberFormat="1" applyFont="1" applyFill="1" applyBorder="1" applyAlignment="1">
      <alignment horizontal="center" vertical="center"/>
    </xf>
    <xf numFmtId="49" fontId="4" fillId="0" borderId="0" xfId="0" applyNumberFormat="1" applyFont="1" applyFill="1" applyBorder="1" applyAlignment="1">
      <alignment vertical="top"/>
    </xf>
    <xf numFmtId="49" fontId="4" fillId="0" borderId="3" xfId="0" applyNumberFormat="1" applyFont="1" applyFill="1" applyBorder="1" applyAlignment="1">
      <alignment horizontal="left" vertical="top"/>
    </xf>
    <xf numFmtId="164" fontId="5" fillId="0" borderId="7" xfId="0" applyNumberFormat="1" applyFont="1" applyFill="1" applyBorder="1" applyAlignment="1">
      <alignment horizontal="center" vertical="center"/>
    </xf>
    <xf numFmtId="49" fontId="5" fillId="0" borderId="5"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5" fillId="0" borderId="2" xfId="0" applyNumberFormat="1" applyFont="1" applyFill="1" applyBorder="1" applyAlignment="1">
      <alignment horizontal="left" vertical="top"/>
    </xf>
    <xf numFmtId="172" fontId="4" fillId="0" borderId="7"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49" fontId="7" fillId="0" borderId="0" xfId="0" applyNumberFormat="1" applyFont="1" applyFill="1" applyBorder="1" applyAlignment="1"/>
    <xf numFmtId="49" fontId="7" fillId="0" borderId="0" xfId="0" applyNumberFormat="1" applyFont="1" applyFill="1" applyBorder="1" applyAlignment="1">
      <alignment vertical="top"/>
    </xf>
    <xf numFmtId="168" fontId="4" fillId="0" borderId="0" xfId="2" applyNumberFormat="1" applyFont="1" applyFill="1" applyBorder="1" applyAlignment="1">
      <alignment horizontal="center" vertical="center"/>
    </xf>
    <xf numFmtId="49" fontId="5" fillId="0" borderId="4" xfId="0" applyNumberFormat="1" applyFont="1" applyFill="1" applyBorder="1" applyAlignment="1">
      <alignment vertical="center"/>
    </xf>
    <xf numFmtId="0" fontId="5" fillId="0" borderId="4" xfId="0" applyFont="1" applyFill="1" applyBorder="1" applyAlignment="1">
      <alignment vertical="center"/>
    </xf>
    <xf numFmtId="49" fontId="5" fillId="0" borderId="4"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6" fillId="0" borderId="15" xfId="0" applyNumberFormat="1" applyFont="1" applyFill="1" applyBorder="1" applyAlignment="1">
      <alignment horizontal="left" vertical="top"/>
    </xf>
    <xf numFmtId="49" fontId="6" fillId="0" borderId="5" xfId="0" applyNumberFormat="1" applyFont="1" applyFill="1" applyBorder="1" applyAlignment="1">
      <alignment horizontal="left" vertical="top"/>
    </xf>
    <xf numFmtId="49" fontId="8" fillId="0" borderId="5" xfId="0" applyNumberFormat="1" applyFont="1" applyFill="1" applyBorder="1" applyAlignment="1">
      <alignment horizontal="left" vertical="center" wrapText="1"/>
    </xf>
    <xf numFmtId="49" fontId="8" fillId="0" borderId="6" xfId="0" applyNumberFormat="1" applyFont="1" applyFill="1" applyBorder="1" applyAlignment="1">
      <alignment horizontal="left" wrapText="1"/>
    </xf>
    <xf numFmtId="49" fontId="8" fillId="0" borderId="0" xfId="0" applyNumberFormat="1" applyFont="1" applyFill="1" applyBorder="1" applyAlignment="1">
      <alignment vertical="center" wrapText="1"/>
    </xf>
    <xf numFmtId="49" fontId="6" fillId="0" borderId="9" xfId="0" applyNumberFormat="1" applyFont="1" applyFill="1" applyBorder="1" applyAlignment="1"/>
    <xf numFmtId="49" fontId="4" fillId="0" borderId="4" xfId="0" applyNumberFormat="1" applyFont="1" applyFill="1" applyBorder="1" applyAlignment="1">
      <alignment horizontal="left"/>
    </xf>
    <xf numFmtId="49" fontId="4" fillId="0" borderId="2" xfId="0" applyNumberFormat="1" applyFont="1" applyFill="1" applyBorder="1" applyAlignment="1"/>
    <xf numFmtId="49" fontId="7" fillId="0" borderId="15" xfId="0" applyNumberFormat="1" applyFont="1" applyFill="1" applyBorder="1" applyAlignment="1"/>
    <xf numFmtId="49" fontId="7" fillId="0" borderId="5" xfId="0" applyNumberFormat="1" applyFont="1" applyFill="1" applyBorder="1" applyAlignment="1"/>
    <xf numFmtId="0" fontId="7" fillId="0" borderId="6" xfId="0" applyFont="1" applyFill="1" applyBorder="1" applyAlignment="1"/>
    <xf numFmtId="49" fontId="5" fillId="0" borderId="0" xfId="0" applyNumberFormat="1" applyFont="1" applyFill="1" applyBorder="1" applyAlignment="1">
      <alignment horizontal="left"/>
    </xf>
    <xf numFmtId="49" fontId="4" fillId="0" borderId="15" xfId="0" applyNumberFormat="1" applyFont="1" applyFill="1" applyBorder="1" applyAlignment="1">
      <alignment horizontal="center"/>
    </xf>
    <xf numFmtId="49" fontId="5" fillId="0" borderId="4" xfId="0" applyNumberFormat="1" applyFont="1" applyFill="1" applyBorder="1" applyAlignment="1">
      <alignment horizontal="left"/>
    </xf>
    <xf numFmtId="49" fontId="5" fillId="0" borderId="1" xfId="0" applyNumberFormat="1" applyFont="1" applyFill="1" applyBorder="1" applyAlignment="1">
      <alignment horizontal="left"/>
    </xf>
    <xf numFmtId="49" fontId="4" fillId="0" borderId="15" xfId="0" applyNumberFormat="1" applyFont="1" applyFill="1" applyBorder="1" applyAlignment="1"/>
    <xf numFmtId="49" fontId="4" fillId="0" borderId="4" xfId="0" applyNumberFormat="1" applyFont="1" applyFill="1" applyBorder="1" applyAlignment="1"/>
    <xf numFmtId="0" fontId="3" fillId="0" borderId="5" xfId="0" applyFont="1" applyFill="1" applyBorder="1" applyAlignment="1">
      <alignment horizontal="center" vertical="top"/>
    </xf>
    <xf numFmtId="0" fontId="3" fillId="0" borderId="5" xfId="0" applyFont="1" applyFill="1" applyBorder="1" applyAlignment="1">
      <alignment vertical="center"/>
    </xf>
    <xf numFmtId="0" fontId="4" fillId="0" borderId="0" xfId="0" applyFont="1" applyFill="1" applyBorder="1" applyAlignment="1">
      <alignment vertical="center"/>
    </xf>
    <xf numFmtId="49" fontId="4" fillId="0" borderId="5" xfId="0" applyNumberFormat="1" applyFont="1" applyFill="1" applyBorder="1" applyAlignment="1">
      <alignment vertical="center"/>
    </xf>
    <xf numFmtId="0" fontId="4" fillId="0" borderId="5" xfId="0" applyFont="1" applyFill="1" applyBorder="1" applyAlignment="1">
      <alignment vertical="center"/>
    </xf>
    <xf numFmtId="164" fontId="4" fillId="0" borderId="6" xfId="0" applyNumberFormat="1" applyFont="1" applyFill="1" applyBorder="1" applyAlignment="1">
      <alignment horizontal="center" vertical="center"/>
    </xf>
    <xf numFmtId="49" fontId="5" fillId="0" borderId="15" xfId="0" applyNumberFormat="1" applyFont="1" applyFill="1" applyBorder="1" applyAlignment="1">
      <alignment vertical="top"/>
    </xf>
    <xf numFmtId="3" fontId="4" fillId="0" borderId="3"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6" fillId="0" borderId="2"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center" wrapText="1"/>
    </xf>
    <xf numFmtId="49" fontId="8" fillId="0" borderId="3" xfId="0" applyNumberFormat="1" applyFont="1" applyFill="1" applyBorder="1" applyAlignment="1">
      <alignment horizontal="left" wrapText="1"/>
    </xf>
    <xf numFmtId="49" fontId="5" fillId="0" borderId="0" xfId="0" applyNumberFormat="1" applyFont="1" applyFill="1" applyBorder="1" applyAlignment="1">
      <alignment horizontal="left" vertical="center" wrapText="1"/>
    </xf>
    <xf numFmtId="49" fontId="5" fillId="0" borderId="3" xfId="0" applyNumberFormat="1" applyFont="1" applyFill="1" applyBorder="1" applyAlignment="1">
      <alignment horizontal="left" wrapText="1"/>
    </xf>
    <xf numFmtId="49" fontId="5" fillId="0" borderId="15" xfId="0" applyNumberFormat="1" applyFont="1" applyFill="1" applyBorder="1" applyAlignment="1">
      <alignment horizontal="left" vertical="top"/>
    </xf>
    <xf numFmtId="49" fontId="4" fillId="0" borderId="0" xfId="0" applyNumberFormat="1" applyFont="1" applyFill="1" applyBorder="1" applyAlignment="1">
      <alignment horizontal="left" vertical="center"/>
    </xf>
    <xf numFmtId="0" fontId="4" fillId="0" borderId="4" xfId="0" applyFont="1" applyFill="1" applyBorder="1" applyAlignment="1"/>
    <xf numFmtId="169" fontId="4" fillId="0" borderId="4" xfId="0" applyNumberFormat="1" applyFont="1" applyFill="1" applyBorder="1" applyAlignment="1">
      <alignment horizontal="center" vertical="center"/>
    </xf>
    <xf numFmtId="169" fontId="4" fillId="0" borderId="0" xfId="0" applyNumberFormat="1" applyFont="1" applyFill="1" applyBorder="1" applyAlignment="1">
      <alignment horizontal="center" vertical="center"/>
    </xf>
    <xf numFmtId="49" fontId="5" fillId="0" borderId="9" xfId="0" applyNumberFormat="1" applyFont="1" applyFill="1" applyBorder="1" applyAlignment="1"/>
    <xf numFmtId="49" fontId="5" fillId="0" borderId="2" xfId="0" applyNumberFormat="1" applyFont="1" applyFill="1" applyBorder="1" applyAlignment="1">
      <alignment vertical="center"/>
    </xf>
    <xf numFmtId="49" fontId="5" fillId="0" borderId="2" xfId="0" applyNumberFormat="1" applyFont="1" applyFill="1" applyBorder="1" applyAlignment="1">
      <alignment vertical="top"/>
    </xf>
    <xf numFmtId="49" fontId="6" fillId="0" borderId="2" xfId="0" applyNumberFormat="1" applyFont="1" applyFill="1" applyBorder="1" applyAlignment="1">
      <alignment vertical="center"/>
    </xf>
    <xf numFmtId="49" fontId="6" fillId="0" borderId="15" xfId="0" applyNumberFormat="1" applyFont="1" applyFill="1" applyBorder="1" applyAlignment="1">
      <alignment vertical="center"/>
    </xf>
    <xf numFmtId="169" fontId="4" fillId="0" borderId="5" xfId="0" applyNumberFormat="1" applyFont="1" applyFill="1" applyBorder="1" applyAlignment="1">
      <alignment horizontal="center" vertical="center"/>
    </xf>
    <xf numFmtId="0" fontId="5" fillId="0" borderId="0" xfId="1" applyFont="1" applyFill="1" applyBorder="1" applyAlignment="1">
      <alignment vertical="top"/>
    </xf>
    <xf numFmtId="164" fontId="4" fillId="0" borderId="7" xfId="1" applyNumberFormat="1" applyFont="1" applyFill="1" applyBorder="1" applyAlignment="1">
      <alignment horizontal="center" vertical="center"/>
    </xf>
    <xf numFmtId="49" fontId="5" fillId="0" borderId="15" xfId="1" applyNumberFormat="1" applyFont="1" applyFill="1" applyBorder="1" applyAlignment="1">
      <alignment vertical="top"/>
    </xf>
    <xf numFmtId="49" fontId="4" fillId="0" borderId="5" xfId="1" applyNumberFormat="1" applyFont="1" applyFill="1" applyBorder="1" applyAlignment="1">
      <alignment vertical="center"/>
    </xf>
    <xf numFmtId="164" fontId="4" fillId="0" borderId="10"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49" fontId="4" fillId="0" borderId="5" xfId="1" applyNumberFormat="1" applyFont="1" applyFill="1" applyBorder="1" applyAlignment="1">
      <alignment horizontal="left" vertical="top"/>
    </xf>
    <xf numFmtId="49" fontId="4" fillId="0" borderId="6" xfId="1" applyNumberFormat="1" applyFont="1" applyFill="1" applyBorder="1" applyAlignment="1">
      <alignment horizontal="left" vertical="top"/>
    </xf>
    <xf numFmtId="49" fontId="5" fillId="0" borderId="0" xfId="0" applyNumberFormat="1" applyFont="1" applyFill="1" applyBorder="1" applyAlignment="1">
      <alignment horizontal="left" vertical="center"/>
    </xf>
    <xf numFmtId="49" fontId="7" fillId="0" borderId="0" xfId="0" applyNumberFormat="1" applyFont="1" applyFill="1" applyBorder="1" applyAlignment="1">
      <alignment vertical="center"/>
    </xf>
    <xf numFmtId="168" fontId="4" fillId="0" borderId="4" xfId="2" applyNumberFormat="1" applyFont="1" applyFill="1" applyBorder="1" applyAlignment="1">
      <alignment horizontal="center" vertical="center"/>
    </xf>
    <xf numFmtId="49" fontId="5" fillId="0" borderId="6"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5" xfId="0" applyNumberFormat="1" applyFont="1" applyFill="1" applyBorder="1" applyAlignment="1">
      <alignment vertical="center"/>
    </xf>
    <xf numFmtId="0" fontId="5" fillId="0" borderId="5" xfId="0" applyFont="1" applyFill="1" applyBorder="1" applyAlignment="1">
      <alignment vertical="center"/>
    </xf>
    <xf numFmtId="2" fontId="4" fillId="0" borderId="2" xfId="0" applyNumberFormat="1" applyFont="1" applyFill="1" applyBorder="1" applyAlignment="1">
      <alignment horizontal="center"/>
    </xf>
    <xf numFmtId="168" fontId="4" fillId="0" borderId="7" xfId="0" applyNumberFormat="1" applyFont="1" applyFill="1" applyBorder="1" applyAlignment="1">
      <alignment horizontal="center" vertical="center"/>
    </xf>
    <xf numFmtId="0" fontId="4" fillId="0" borderId="0" xfId="0" applyFont="1"/>
    <xf numFmtId="168" fontId="4" fillId="0" borderId="0" xfId="0" applyNumberFormat="1" applyFont="1" applyFill="1" applyBorder="1" applyAlignment="1">
      <alignment horizontal="center" vertical="center"/>
    </xf>
    <xf numFmtId="0" fontId="4" fillId="0" borderId="0" xfId="0" applyNumberFormat="1" applyFont="1" applyFill="1" applyBorder="1" applyAlignment="1"/>
    <xf numFmtId="49" fontId="4" fillId="0" borderId="0" xfId="0" applyNumberFormat="1" applyFont="1" applyFill="1" applyBorder="1" applyAlignment="1">
      <alignment horizontal="left" vertical="top" indent="1"/>
    </xf>
    <xf numFmtId="0" fontId="4" fillId="0" borderId="0" xfId="0" applyNumberFormat="1" applyFont="1" applyFill="1" applyBorder="1" applyAlignment="1">
      <alignment vertical="top"/>
    </xf>
    <xf numFmtId="0" fontId="4" fillId="0" borderId="0" xfId="0" applyNumberFormat="1" applyFont="1" applyFill="1" applyBorder="1" applyAlignment="1">
      <alignment vertical="center"/>
    </xf>
    <xf numFmtId="164" fontId="4" fillId="0" borderId="10" xfId="0" applyNumberFormat="1" applyFont="1" applyFill="1" applyBorder="1" applyAlignment="1">
      <alignment horizontal="center" vertical="center"/>
    </xf>
    <xf numFmtId="49" fontId="7" fillId="0" borderId="0" xfId="0" applyNumberFormat="1" applyFont="1" applyFill="1" applyBorder="1" applyAlignment="1">
      <alignment horizontal="left"/>
    </xf>
    <xf numFmtId="169" fontId="7" fillId="0" borderId="7" xfId="0" applyNumberFormat="1" applyFont="1" applyFill="1" applyBorder="1" applyAlignment="1">
      <alignment horizontal="center" vertical="center"/>
    </xf>
    <xf numFmtId="49" fontId="5" fillId="0" borderId="3" xfId="0" applyNumberFormat="1" applyFont="1" applyFill="1" applyBorder="1" applyAlignment="1"/>
    <xf numFmtId="171" fontId="4" fillId="0" borderId="2" xfId="0" applyNumberFormat="1" applyFont="1" applyFill="1" applyBorder="1" applyAlignment="1">
      <alignment horizontal="center" vertical="center"/>
    </xf>
    <xf numFmtId="0" fontId="9" fillId="0" borderId="0" xfId="0" applyNumberFormat="1" applyFont="1" applyFill="1" applyBorder="1" applyAlignment="1">
      <alignment vertical="center"/>
    </xf>
    <xf numFmtId="49" fontId="5" fillId="0" borderId="15" xfId="0" applyNumberFormat="1" applyFont="1" applyFill="1" applyBorder="1" applyAlignment="1"/>
    <xf numFmtId="49" fontId="5" fillId="0" borderId="6" xfId="0" quotePrefix="1" applyNumberFormat="1" applyFont="1" applyFill="1" applyBorder="1" applyAlignment="1">
      <alignment horizontal="center"/>
    </xf>
    <xf numFmtId="49" fontId="13" fillId="0" borderId="6" xfId="0" applyNumberFormat="1" applyFont="1" applyFill="1" applyBorder="1" applyAlignment="1">
      <alignment horizontal="left" vertical="center"/>
    </xf>
    <xf numFmtId="49" fontId="12" fillId="0" borderId="3" xfId="0" applyNumberFormat="1" applyFont="1" applyFill="1" applyBorder="1" applyAlignment="1">
      <alignment horizontal="left"/>
    </xf>
    <xf numFmtId="0" fontId="13" fillId="0" borderId="0" xfId="0" applyFont="1" applyFill="1" applyBorder="1" applyAlignment="1"/>
    <xf numFmtId="164" fontId="4" fillId="0" borderId="3" xfId="1" applyNumberFormat="1" applyFont="1" applyFill="1" applyBorder="1" applyAlignment="1">
      <alignment horizontal="center" vertical="center"/>
    </xf>
    <xf numFmtId="49" fontId="14" fillId="0" borderId="0" xfId="0" applyNumberFormat="1" applyFont="1" applyFill="1" applyBorder="1" applyAlignment="1">
      <alignment vertical="center"/>
    </xf>
    <xf numFmtId="0" fontId="4" fillId="0" borderId="5" xfId="0" applyFont="1" applyFill="1" applyBorder="1" applyAlignment="1"/>
    <xf numFmtId="1" fontId="4" fillId="0" borderId="7" xfId="2" applyNumberFormat="1" applyFont="1" applyFill="1" applyBorder="1" applyAlignment="1">
      <alignment horizontal="center" vertical="center"/>
    </xf>
    <xf numFmtId="0" fontId="4" fillId="0" borderId="0" xfId="0" applyNumberFormat="1" applyFont="1" applyFill="1" applyBorder="1" applyAlignment="1">
      <alignment horizontal="left" vertical="top"/>
    </xf>
    <xf numFmtId="0" fontId="4" fillId="0" borderId="0" xfId="0" applyNumberFormat="1" applyFont="1" applyFill="1" applyBorder="1" applyAlignment="1">
      <alignment horizontal="left" indent="1"/>
    </xf>
    <xf numFmtId="0" fontId="4" fillId="0" borderId="0" xfId="0" applyNumberFormat="1" applyFont="1" applyFill="1" applyBorder="1" applyAlignment="1">
      <alignment horizontal="left" vertical="top" indent="2"/>
    </xf>
    <xf numFmtId="49" fontId="4" fillId="2" borderId="0" xfId="0" applyNumberFormat="1" applyFont="1" applyFill="1" applyBorder="1" applyAlignment="1">
      <alignment horizontal="left"/>
    </xf>
    <xf numFmtId="0" fontId="4" fillId="2" borderId="0" xfId="0" applyNumberFormat="1" applyFont="1" applyFill="1" applyBorder="1" applyAlignment="1">
      <alignment vertical="center"/>
    </xf>
    <xf numFmtId="0" fontId="4" fillId="2" borderId="0" xfId="0" applyNumberFormat="1" applyFont="1" applyFill="1" applyBorder="1" applyAlignment="1">
      <alignment vertical="top"/>
    </xf>
    <xf numFmtId="0" fontId="4" fillId="2" borderId="0" xfId="0" applyNumberFormat="1" applyFont="1" applyFill="1" applyBorder="1" applyAlignment="1">
      <alignment horizontal="left" vertical="top" indent="1"/>
    </xf>
    <xf numFmtId="49" fontId="4" fillId="2" borderId="0" xfId="0" applyNumberFormat="1" applyFont="1" applyFill="1" applyBorder="1" applyAlignment="1">
      <alignment horizontal="left" vertical="top"/>
    </xf>
    <xf numFmtId="0" fontId="4" fillId="2" borderId="0" xfId="0" applyNumberFormat="1" applyFont="1" applyFill="1" applyBorder="1" applyAlignment="1">
      <alignment horizontal="left" vertical="top" indent="2"/>
    </xf>
    <xf numFmtId="49" fontId="4" fillId="2" borderId="0" xfId="0" applyNumberFormat="1" applyFont="1" applyFill="1" applyBorder="1" applyAlignment="1">
      <alignment vertical="top"/>
    </xf>
    <xf numFmtId="0" fontId="4" fillId="2" borderId="0" xfId="0" applyNumberFormat="1" applyFont="1" applyFill="1" applyBorder="1" applyAlignment="1">
      <alignment horizontal="left" vertical="center" indent="1"/>
    </xf>
    <xf numFmtId="49" fontId="4" fillId="2" borderId="5" xfId="1" applyNumberFormat="1" applyFont="1" applyFill="1" applyBorder="1" applyAlignment="1">
      <alignment horizontal="left" vertical="top"/>
    </xf>
    <xf numFmtId="0" fontId="4" fillId="2" borderId="4" xfId="0" applyFont="1" applyFill="1" applyBorder="1" applyAlignment="1"/>
    <xf numFmtId="49" fontId="4" fillId="2" borderId="4" xfId="0" applyNumberFormat="1" applyFont="1" applyFill="1" applyBorder="1" applyAlignment="1">
      <alignment horizontal="left"/>
    </xf>
    <xf numFmtId="0" fontId="4" fillId="2" borderId="0" xfId="0" applyFont="1" applyFill="1" applyBorder="1" applyAlignment="1"/>
    <xf numFmtId="49" fontId="5" fillId="2" borderId="4" xfId="0" applyNumberFormat="1" applyFont="1" applyFill="1" applyBorder="1" applyAlignment="1">
      <alignment horizontal="left" vertical="top"/>
    </xf>
    <xf numFmtId="49" fontId="4" fillId="2" borderId="0" xfId="0" applyNumberFormat="1" applyFont="1" applyFill="1" applyBorder="1" applyAlignment="1">
      <alignment horizontal="left" vertical="center" wrapText="1"/>
    </xf>
    <xf numFmtId="49" fontId="7" fillId="2" borderId="0" xfId="0" applyNumberFormat="1" applyFont="1" applyFill="1" applyBorder="1" applyAlignment="1"/>
    <xf numFmtId="0" fontId="4" fillId="2" borderId="0" xfId="0" applyNumberFormat="1" applyFont="1" applyFill="1" applyBorder="1" applyAlignment="1"/>
    <xf numFmtId="49" fontId="4" fillId="2" borderId="0" xfId="0" applyNumberFormat="1" applyFont="1" applyFill="1" applyBorder="1" applyAlignment="1"/>
    <xf numFmtId="49" fontId="5" fillId="0" borderId="15" xfId="0" applyNumberFormat="1" applyFont="1" applyFill="1" applyBorder="1" applyAlignment="1">
      <alignment vertical="center"/>
    </xf>
    <xf numFmtId="0" fontId="5" fillId="2" borderId="5" xfId="0" applyFont="1" applyFill="1" applyBorder="1" applyAlignment="1">
      <alignment vertical="center"/>
    </xf>
    <xf numFmtId="49" fontId="5" fillId="2" borderId="5" xfId="0" applyNumberFormat="1" applyFont="1" applyFill="1" applyBorder="1" applyAlignment="1">
      <alignment horizontal="left" vertical="center"/>
    </xf>
    <xf numFmtId="168" fontId="21" fillId="0" borderId="7" xfId="2" applyNumberFormat="1" applyFont="1" applyFill="1" applyBorder="1" applyAlignment="1">
      <alignment horizontal="center" vertical="center"/>
    </xf>
    <xf numFmtId="49" fontId="5" fillId="0" borderId="0" xfId="0" applyNumberFormat="1" applyFont="1" applyFill="1" applyBorder="1" applyAlignment="1">
      <alignment vertical="top"/>
    </xf>
    <xf numFmtId="164" fontId="4" fillId="0" borderId="0" xfId="0" applyNumberFormat="1" applyFont="1" applyFill="1" applyBorder="1" applyAlignment="1">
      <alignment horizontal="center" vertical="center"/>
    </xf>
    <xf numFmtId="49" fontId="14" fillId="0" borderId="5" xfId="0" applyNumberFormat="1" applyFont="1" applyFill="1" applyBorder="1" applyAlignment="1">
      <alignment vertical="top"/>
    </xf>
    <xf numFmtId="0" fontId="14" fillId="0" borderId="0" xfId="0" applyFont="1" applyFill="1" applyBorder="1" applyAlignment="1">
      <alignment vertical="center"/>
    </xf>
    <xf numFmtId="169" fontId="4" fillId="0" borderId="5" xfId="0" applyNumberFormat="1" applyFont="1" applyFill="1" applyBorder="1" applyAlignment="1">
      <alignment horizontal="center" vertical="center"/>
    </xf>
    <xf numFmtId="49" fontId="4" fillId="0" borderId="5" xfId="0" applyNumberFormat="1" applyFont="1" applyFill="1" applyBorder="1" applyAlignment="1">
      <alignment vertical="top"/>
    </xf>
    <xf numFmtId="49" fontId="5" fillId="0" borderId="15" xfId="0" applyNumberFormat="1" applyFont="1" applyFill="1" applyBorder="1" applyAlignment="1">
      <alignment horizontal="left" vertical="center"/>
    </xf>
    <xf numFmtId="168" fontId="4" fillId="0" borderId="3" xfId="1" applyNumberFormat="1" applyFont="1" applyFill="1" applyBorder="1" applyAlignment="1">
      <alignment horizontal="center" vertical="center"/>
    </xf>
    <xf numFmtId="168" fontId="4" fillId="0" borderId="7" xfId="2" quotePrefix="1" applyNumberFormat="1" applyFont="1" applyFill="1" applyBorder="1" applyAlignment="1">
      <alignment horizontal="center" vertical="center"/>
    </xf>
    <xf numFmtId="164" fontId="7" fillId="0" borderId="7" xfId="1" applyNumberFormat="1" applyFont="1" applyFill="1" applyBorder="1" applyAlignment="1">
      <alignment horizontal="center" vertical="center"/>
    </xf>
    <xf numFmtId="168" fontId="4" fillId="0" borderId="5" xfId="2" applyNumberFormat="1" applyFont="1" applyFill="1" applyBorder="1" applyAlignment="1">
      <alignment horizontal="center" vertical="center"/>
    </xf>
    <xf numFmtId="49" fontId="4" fillId="0" borderId="5" xfId="0" applyNumberFormat="1" applyFont="1" applyFill="1" applyBorder="1" applyAlignment="1">
      <alignment horizontal="left" vertical="top"/>
    </xf>
    <xf numFmtId="49" fontId="4" fillId="0" borderId="6" xfId="0" applyNumberFormat="1" applyFont="1" applyFill="1" applyBorder="1" applyAlignment="1">
      <alignment horizontal="left" vertical="top"/>
    </xf>
    <xf numFmtId="49" fontId="5" fillId="0" borderId="2" xfId="0" applyNumberFormat="1" applyFont="1" applyFill="1" applyBorder="1" applyAlignment="1">
      <alignment horizontal="left" vertical="center"/>
    </xf>
    <xf numFmtId="49" fontId="4" fillId="0" borderId="7"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6" fillId="0" borderId="10" xfId="0" applyNumberFormat="1" applyFont="1" applyFill="1" applyBorder="1" applyAlignment="1">
      <alignment vertical="center"/>
    </xf>
    <xf numFmtId="49" fontId="5" fillId="0" borderId="10" xfId="0" applyNumberFormat="1" applyFont="1" applyFill="1" applyBorder="1" applyAlignment="1">
      <alignment vertical="center"/>
    </xf>
    <xf numFmtId="164" fontId="4" fillId="0" borderId="7"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49" fontId="14" fillId="0" borderId="4" xfId="0" applyNumberFormat="1" applyFont="1" applyFill="1" applyBorder="1" applyAlignment="1">
      <alignment vertical="top"/>
    </xf>
    <xf numFmtId="49" fontId="5" fillId="0" borderId="6" xfId="0" applyNumberFormat="1" applyFont="1" applyFill="1" applyBorder="1" applyAlignment="1">
      <alignment horizontal="center"/>
    </xf>
    <xf numFmtId="0" fontId="4" fillId="0" borderId="3" xfId="0" quotePrefix="1" applyFont="1" applyFill="1" applyBorder="1" applyAlignment="1"/>
    <xf numFmtId="49" fontId="4" fillId="2" borderId="3" xfId="0" applyNumberFormat="1" applyFont="1" applyFill="1" applyBorder="1" applyAlignment="1">
      <alignment horizontal="left"/>
    </xf>
    <xf numFmtId="0" fontId="4" fillId="0" borderId="6" xfId="1" applyFont="1" applyFill="1" applyBorder="1" applyAlignment="1">
      <alignment vertical="top"/>
    </xf>
    <xf numFmtId="0" fontId="4" fillId="0" borderId="3" xfId="0" applyFont="1" applyFill="1" applyBorder="1" applyAlignment="1">
      <alignment vertical="top"/>
    </xf>
    <xf numFmtId="0" fontId="4" fillId="2" borderId="3" xfId="0" applyFont="1" applyFill="1" applyBorder="1" applyAlignment="1">
      <alignment vertical="top"/>
    </xf>
    <xf numFmtId="49" fontId="4" fillId="2" borderId="3" xfId="0" applyNumberFormat="1" applyFont="1" applyFill="1" applyBorder="1" applyAlignment="1">
      <alignment horizontal="left" vertical="top"/>
    </xf>
    <xf numFmtId="49" fontId="4" fillId="0" borderId="6" xfId="0" applyNumberFormat="1" applyFont="1" applyFill="1" applyBorder="1" applyAlignment="1">
      <alignment horizontal="left" vertical="center"/>
    </xf>
    <xf numFmtId="49" fontId="4"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xf>
    <xf numFmtId="49" fontId="22" fillId="0" borderId="3" xfId="0" applyNumberFormat="1" applyFont="1" applyFill="1" applyBorder="1" applyAlignment="1">
      <alignment horizontal="left"/>
    </xf>
    <xf numFmtId="0" fontId="4" fillId="2" borderId="6" xfId="1" applyFont="1" applyFill="1" applyBorder="1" applyAlignment="1">
      <alignment vertical="top"/>
    </xf>
    <xf numFmtId="49" fontId="5" fillId="2" borderId="6" xfId="0" applyNumberFormat="1" applyFont="1" applyFill="1" applyBorder="1" applyAlignment="1">
      <alignment horizontal="left" vertical="center"/>
    </xf>
    <xf numFmtId="0" fontId="4" fillId="2" borderId="3" xfId="0" applyFont="1" applyFill="1" applyBorder="1" applyAlignment="1"/>
    <xf numFmtId="0" fontId="4" fillId="2" borderId="3" xfId="0" quotePrefix="1" applyFont="1" applyFill="1" applyBorder="1" applyAlignment="1"/>
    <xf numFmtId="49" fontId="8" fillId="0" borderId="3" xfId="0" applyNumberFormat="1" applyFont="1" applyFill="1" applyBorder="1" applyAlignment="1">
      <alignment horizontal="left" vertical="top"/>
    </xf>
    <xf numFmtId="49" fontId="8" fillId="0" borderId="6" xfId="0" applyNumberFormat="1" applyFont="1" applyFill="1" applyBorder="1" applyAlignment="1">
      <alignment horizontal="left" vertical="top"/>
    </xf>
    <xf numFmtId="49" fontId="23" fillId="0" borderId="3" xfId="0" applyNumberFormat="1" applyFont="1" applyFill="1" applyBorder="1" applyAlignment="1">
      <alignment horizontal="left"/>
    </xf>
    <xf numFmtId="49" fontId="4" fillId="0" borderId="3" xfId="0" applyNumberFormat="1" applyFont="1" applyFill="1" applyBorder="1" applyAlignment="1">
      <alignment horizontal="center"/>
    </xf>
    <xf numFmtId="49" fontId="4" fillId="0" borderId="3" xfId="0" applyNumberFormat="1" applyFont="1" applyFill="1" applyBorder="1" applyAlignment="1">
      <alignment horizontal="center" vertical="top"/>
    </xf>
    <xf numFmtId="168" fontId="4" fillId="0" borderId="7" xfId="0" applyNumberFormat="1" applyFont="1" applyFill="1" applyBorder="1" applyAlignment="1">
      <alignment horizontal="center"/>
    </xf>
    <xf numFmtId="10" fontId="4" fillId="0" borderId="7" xfId="0" applyNumberFormat="1" applyFont="1" applyFill="1" applyBorder="1" applyAlignment="1">
      <alignment horizontal="center"/>
    </xf>
    <xf numFmtId="169" fontId="4" fillId="0" borderId="3" xfId="0" applyNumberFormat="1" applyFont="1" applyFill="1" applyBorder="1" applyAlignment="1">
      <alignment vertical="center"/>
    </xf>
    <xf numFmtId="170" fontId="4" fillId="0" borderId="7" xfId="0" applyNumberFormat="1" applyFont="1" applyFill="1" applyBorder="1" applyAlignment="1">
      <alignment horizontal="center" vertical="center"/>
    </xf>
    <xf numFmtId="169" fontId="4" fillId="0" borderId="10"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74" fontId="4" fillId="0" borderId="7" xfId="0" applyNumberFormat="1" applyFont="1" applyFill="1" applyBorder="1" applyAlignment="1">
      <alignment horizontal="center" vertical="center"/>
    </xf>
    <xf numFmtId="174" fontId="4" fillId="0" borderId="7" xfId="5" applyNumberFormat="1" applyFont="1" applyFill="1" applyBorder="1" applyAlignment="1">
      <alignment horizontal="center" vertical="center"/>
    </xf>
    <xf numFmtId="0" fontId="5" fillId="0" borderId="7" xfId="0" applyFont="1" applyFill="1" applyBorder="1" applyAlignment="1"/>
    <xf numFmtId="49" fontId="22" fillId="0" borderId="6" xfId="0" applyNumberFormat="1" applyFont="1" applyFill="1" applyBorder="1" applyAlignment="1">
      <alignment horizontal="left" vertical="center"/>
    </xf>
    <xf numFmtId="0" fontId="5" fillId="0" borderId="8" xfId="0" applyFont="1" applyFill="1" applyBorder="1" applyAlignment="1">
      <alignment vertical="top"/>
    </xf>
    <xf numFmtId="3" fontId="4" fillId="0" borderId="7" xfId="0" applyNumberFormat="1" applyFont="1" applyFill="1" applyBorder="1" applyAlignment="1">
      <alignment horizontal="center" vertical="top"/>
    </xf>
    <xf numFmtId="3" fontId="7" fillId="0" borderId="7" xfId="0" applyNumberFormat="1" applyFont="1" applyFill="1" applyBorder="1" applyAlignment="1">
      <alignment horizontal="center" vertical="top"/>
    </xf>
    <xf numFmtId="171" fontId="11" fillId="0" borderId="7" xfId="0" applyNumberFormat="1" applyFont="1" applyFill="1" applyBorder="1" applyAlignment="1">
      <alignment horizontal="center" vertical="center"/>
    </xf>
    <xf numFmtId="49" fontId="4" fillId="2" borderId="6" xfId="0" applyNumberFormat="1" applyFont="1" applyFill="1" applyBorder="1" applyAlignment="1">
      <alignment horizontal="left" vertical="top"/>
    </xf>
    <xf numFmtId="49" fontId="26" fillId="0" borderId="3" xfId="0" applyNumberFormat="1" applyFont="1" applyFill="1" applyBorder="1" applyAlignment="1">
      <alignment horizontal="left" vertical="top"/>
    </xf>
    <xf numFmtId="165" fontId="4" fillId="0" borderId="0" xfId="0" applyNumberFormat="1" applyFont="1" applyFill="1" applyAlignment="1">
      <alignment vertical="center"/>
    </xf>
    <xf numFmtId="168" fontId="4" fillId="0" borderId="7" xfId="1" applyNumberFormat="1" applyFont="1" applyFill="1" applyBorder="1" applyAlignment="1">
      <alignment horizontal="center" vertical="center"/>
    </xf>
    <xf numFmtId="49" fontId="4" fillId="0" borderId="0" xfId="0" applyNumberFormat="1" applyFont="1" applyFill="1" applyBorder="1" applyAlignment="1">
      <alignment horizontal="left" indent="1"/>
    </xf>
    <xf numFmtId="49" fontId="4" fillId="0" borderId="0" xfId="0" applyNumberFormat="1" applyFont="1" applyFill="1" applyBorder="1" applyAlignment="1">
      <alignment horizontal="left" indent="2"/>
    </xf>
    <xf numFmtId="0" fontId="23" fillId="0" borderId="3" xfId="0" applyFont="1" applyFill="1" applyBorder="1" applyAlignment="1"/>
    <xf numFmtId="164" fontId="6" fillId="0" borderId="10" xfId="0" applyNumberFormat="1" applyFont="1" applyFill="1" applyBorder="1" applyAlignment="1">
      <alignment horizontal="center" vertical="center"/>
    </xf>
    <xf numFmtId="169" fontId="4" fillId="0" borderId="7" xfId="0" applyNumberFormat="1" applyFont="1" applyFill="1" applyBorder="1" applyAlignment="1">
      <alignment horizontal="center"/>
    </xf>
    <xf numFmtId="169" fontId="4" fillId="0" borderId="10" xfId="0" applyNumberFormat="1" applyFont="1" applyFill="1" applyBorder="1" applyAlignment="1">
      <alignment horizontal="center"/>
    </xf>
    <xf numFmtId="164" fontId="5" fillId="0" borderId="8" xfId="0" applyNumberFormat="1" applyFont="1" applyFill="1" applyBorder="1" applyAlignment="1">
      <alignment horizontal="center"/>
    </xf>
    <xf numFmtId="2" fontId="4" fillId="0" borderId="7" xfId="0" applyNumberFormat="1" applyFont="1" applyFill="1" applyBorder="1" applyAlignment="1">
      <alignment horizontal="center"/>
    </xf>
    <xf numFmtId="0" fontId="14" fillId="0" borderId="5" xfId="0" applyNumberFormat="1" applyFont="1" applyFill="1" applyBorder="1" applyAlignment="1">
      <alignment vertical="center"/>
    </xf>
    <xf numFmtId="169" fontId="23" fillId="0" borderId="7" xfId="0" applyNumberFormat="1" applyFont="1" applyFill="1" applyBorder="1" applyAlignment="1">
      <alignment horizontal="center" vertical="center"/>
    </xf>
    <xf numFmtId="171" fontId="4" fillId="0" borderId="7" xfId="0" applyNumberFormat="1" applyFont="1" applyFill="1" applyBorder="1" applyAlignment="1">
      <alignment horizontal="center" vertical="top"/>
    </xf>
    <xf numFmtId="164" fontId="25" fillId="0" borderId="7" xfId="1" applyNumberFormat="1" applyFont="1" applyFill="1" applyBorder="1" applyAlignment="1">
      <alignment horizontal="center" vertical="center"/>
    </xf>
    <xf numFmtId="49" fontId="25" fillId="0" borderId="3" xfId="0" applyNumberFormat="1" applyFont="1" applyFill="1" applyBorder="1" applyAlignment="1">
      <alignment horizontal="left"/>
    </xf>
    <xf numFmtId="0" fontId="3" fillId="0" borderId="5" xfId="0" applyFont="1" applyFill="1" applyBorder="1" applyAlignment="1">
      <alignment vertical="top"/>
    </xf>
    <xf numFmtId="168" fontId="4" fillId="0" borderId="3" xfId="0" applyNumberFormat="1" applyFont="1" applyFill="1" applyBorder="1" applyAlignment="1"/>
    <xf numFmtId="0" fontId="5" fillId="0" borderId="3" xfId="0" applyFont="1" applyFill="1" applyBorder="1" applyAlignment="1"/>
    <xf numFmtId="0" fontId="4" fillId="0" borderId="2" xfId="0" applyFont="1" applyFill="1" applyBorder="1" applyAlignment="1"/>
    <xf numFmtId="0" fontId="4" fillId="0" borderId="0" xfId="0" quotePrefix="1" applyNumberFormat="1" applyFont="1" applyFill="1" applyBorder="1" applyAlignment="1">
      <alignment vertical="center"/>
    </xf>
    <xf numFmtId="0" fontId="4" fillId="0" borderId="5" xfId="0" applyNumberFormat="1" applyFont="1" applyFill="1" applyBorder="1" applyAlignment="1">
      <alignment vertical="top"/>
    </xf>
    <xf numFmtId="0" fontId="5" fillId="0" borderId="15" xfId="0" applyFont="1" applyFill="1" applyBorder="1" applyAlignment="1">
      <alignment vertical="center"/>
    </xf>
    <xf numFmtId="49" fontId="4" fillId="2" borderId="5" xfId="0" applyNumberFormat="1" applyFont="1" applyFill="1" applyBorder="1" applyAlignment="1">
      <alignment horizontal="left" vertical="top"/>
    </xf>
    <xf numFmtId="49" fontId="4" fillId="0" borderId="6" xfId="0" applyNumberFormat="1" applyFont="1" applyFill="1" applyBorder="1" applyAlignment="1">
      <alignment horizontal="center"/>
    </xf>
    <xf numFmtId="0" fontId="3" fillId="0" borderId="5" xfId="11" applyFont="1" applyBorder="1" applyAlignment="1">
      <alignment horizontal="left" vertical="center"/>
    </xf>
    <xf numFmtId="0" fontId="2" fillId="0" borderId="5" xfId="11" applyFont="1" applyBorder="1" applyAlignment="1">
      <alignment vertical="center"/>
    </xf>
    <xf numFmtId="0" fontId="2" fillId="0" borderId="5" xfId="11" applyFont="1" applyFill="1" applyBorder="1" applyAlignment="1">
      <alignment vertical="center"/>
    </xf>
    <xf numFmtId="0" fontId="1" fillId="0" borderId="0" xfId="12"/>
    <xf numFmtId="0" fontId="2" fillId="0" borderId="0" xfId="11" applyFont="1" applyFill="1" applyAlignment="1">
      <alignment vertical="center"/>
    </xf>
    <xf numFmtId="0" fontId="2" fillId="3" borderId="0" xfId="11" applyFont="1" applyFill="1" applyAlignment="1">
      <alignment vertical="center"/>
    </xf>
    <xf numFmtId="0" fontId="5" fillId="0" borderId="0" xfId="11" applyFont="1" applyFill="1" applyBorder="1" applyAlignment="1">
      <alignment horizontal="left" vertical="center"/>
    </xf>
    <xf numFmtId="0" fontId="27" fillId="0" borderId="0" xfId="11" applyFont="1" applyFill="1" applyBorder="1" applyAlignment="1">
      <alignment horizontal="center" vertical="center"/>
    </xf>
    <xf numFmtId="0" fontId="5" fillId="0" borderId="12" xfId="11" applyFont="1" applyFill="1" applyBorder="1" applyAlignment="1">
      <alignment horizontal="center" vertical="center"/>
    </xf>
    <xf numFmtId="0" fontId="5" fillId="3" borderId="12" xfId="11" applyFont="1" applyFill="1" applyBorder="1" applyAlignment="1">
      <alignment horizontal="center" vertical="center"/>
    </xf>
    <xf numFmtId="0" fontId="5" fillId="0" borderId="12" xfId="11" quotePrefix="1" applyFont="1" applyFill="1" applyBorder="1" applyAlignment="1">
      <alignment horizontal="center" vertical="center"/>
    </xf>
    <xf numFmtId="0" fontId="27" fillId="3" borderId="0" xfId="11" applyFont="1" applyFill="1" applyAlignment="1">
      <alignment horizontal="center" vertical="center"/>
    </xf>
    <xf numFmtId="0" fontId="27" fillId="0" borderId="0" xfId="11" applyFont="1" applyFill="1" applyAlignment="1">
      <alignment horizontal="center" vertical="center"/>
    </xf>
    <xf numFmtId="0" fontId="4" fillId="0" borderId="0" xfId="11" applyFont="1" applyFill="1" applyBorder="1"/>
    <xf numFmtId="2" fontId="8" fillId="0" borderId="0" xfId="13" applyNumberFormat="1" applyFont="1" applyFill="1" applyAlignment="1">
      <alignment horizontal="center" vertical="center"/>
    </xf>
    <xf numFmtId="2" fontId="27" fillId="3" borderId="0" xfId="11" applyNumberFormat="1" applyFont="1" applyFill="1" applyAlignment="1">
      <alignment horizontal="center" vertical="center"/>
    </xf>
    <xf numFmtId="2" fontId="8" fillId="0" borderId="0" xfId="13" applyNumberFormat="1" applyFont="1" applyFill="1" applyBorder="1" applyAlignment="1">
      <alignment horizontal="center" vertical="center"/>
    </xf>
    <xf numFmtId="2" fontId="8" fillId="2" borderId="0" xfId="13" applyNumberFormat="1" applyFont="1" applyFill="1" applyBorder="1" applyAlignment="1">
      <alignment horizontal="center" vertical="center"/>
    </xf>
    <xf numFmtId="2" fontId="8" fillId="0" borderId="0" xfId="14" applyNumberFormat="1" applyFont="1" applyFill="1" applyBorder="1" applyAlignment="1">
      <alignment horizontal="center" vertical="center"/>
    </xf>
    <xf numFmtId="2" fontId="8" fillId="2" borderId="0" xfId="13" applyNumberFormat="1" applyFont="1" applyFill="1" applyAlignment="1">
      <alignment horizontal="center" vertical="center"/>
    </xf>
    <xf numFmtId="0" fontId="4" fillId="0" borderId="0" xfId="11" applyFont="1" applyFill="1" applyBorder="1" applyAlignment="1">
      <alignment vertical="center"/>
    </xf>
    <xf numFmtId="2" fontId="8" fillId="0" borderId="0" xfId="11" applyNumberFormat="1" applyFont="1" applyFill="1" applyBorder="1" applyAlignment="1">
      <alignment horizontal="center" vertical="center"/>
    </xf>
    <xf numFmtId="2" fontId="28" fillId="0" borderId="0" xfId="11" applyNumberFormat="1" applyFont="1" applyFill="1" applyBorder="1" applyAlignment="1">
      <alignment horizontal="center"/>
    </xf>
    <xf numFmtId="0" fontId="8" fillId="0" borderId="0" xfId="11" applyFont="1" applyFill="1" applyAlignment="1">
      <alignment vertical="center"/>
    </xf>
    <xf numFmtId="0" fontId="6" fillId="0" borderId="0" xfId="11" applyFont="1" applyFill="1" applyBorder="1" applyAlignment="1">
      <alignment vertical="center"/>
    </xf>
    <xf numFmtId="2" fontId="3" fillId="0" borderId="0" xfId="11" applyNumberFormat="1" applyFont="1" applyFill="1" applyBorder="1" applyAlignment="1">
      <alignment horizontal="center"/>
    </xf>
    <xf numFmtId="0" fontId="6" fillId="0" borderId="0" xfId="11" applyFont="1" applyFill="1" applyBorder="1" applyAlignment="1">
      <alignment horizontal="left" vertical="center"/>
    </xf>
    <xf numFmtId="0" fontId="6" fillId="0" borderId="5" xfId="11" applyFont="1" applyFill="1" applyBorder="1" applyAlignment="1">
      <alignment vertical="center"/>
    </xf>
    <xf numFmtId="0" fontId="6" fillId="0" borderId="5" xfId="11" applyFont="1" applyFill="1" applyBorder="1" applyAlignment="1">
      <alignment horizontal="left" vertical="center"/>
    </xf>
    <xf numFmtId="2" fontId="6" fillId="0" borderId="5" xfId="11" applyNumberFormat="1" applyFont="1" applyFill="1" applyBorder="1" applyAlignment="1">
      <alignment horizontal="center" vertical="center"/>
    </xf>
    <xf numFmtId="2" fontId="6" fillId="0" borderId="0" xfId="11" applyNumberFormat="1" applyFont="1" applyFill="1" applyBorder="1" applyAlignment="1">
      <alignment horizontal="center" vertical="center"/>
    </xf>
    <xf numFmtId="0" fontId="14" fillId="0" borderId="0" xfId="11" applyFont="1" applyAlignment="1">
      <alignment vertical="center"/>
    </xf>
    <xf numFmtId="0" fontId="2" fillId="0" borderId="0" xfId="11" applyFont="1" applyAlignment="1">
      <alignment vertical="center"/>
    </xf>
    <xf numFmtId="0" fontId="1" fillId="0" borderId="0" xfId="12" applyFill="1"/>
    <xf numFmtId="15" fontId="2" fillId="0" borderId="0" xfId="12" quotePrefix="1" applyNumberFormat="1" applyFont="1" applyFill="1" applyAlignment="1">
      <alignment horizontal="right"/>
    </xf>
    <xf numFmtId="2" fontId="1" fillId="0" borderId="0" xfId="12" applyNumberFormat="1"/>
    <xf numFmtId="49" fontId="5" fillId="0" borderId="0" xfId="0" applyNumberFormat="1" applyFont="1" applyFill="1" applyBorder="1" applyAlignment="1">
      <alignment wrapText="1"/>
    </xf>
    <xf numFmtId="49" fontId="5" fillId="0" borderId="7" xfId="0" applyNumberFormat="1" applyFont="1" applyFill="1" applyBorder="1" applyAlignment="1">
      <alignment horizontal="center"/>
    </xf>
    <xf numFmtId="49" fontId="5" fillId="0" borderId="10" xfId="0" applyNumberFormat="1" applyFont="1" applyFill="1" applyBorder="1" applyAlignment="1">
      <alignment horizontal="center"/>
    </xf>
    <xf numFmtId="49" fontId="4" fillId="0" borderId="9" xfId="0" applyNumberFormat="1" applyFont="1" applyFill="1" applyBorder="1" applyAlignment="1"/>
    <xf numFmtId="49" fontId="29" fillId="0" borderId="7"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49" fontId="4" fillId="0" borderId="8" xfId="0" applyNumberFormat="1" applyFont="1" applyFill="1" applyBorder="1" applyAlignment="1">
      <alignment horizontal="center"/>
    </xf>
    <xf numFmtId="37" fontId="4" fillId="0" borderId="8" xfId="0" applyNumberFormat="1" applyFont="1" applyFill="1" applyBorder="1" applyAlignment="1">
      <alignment horizontal="left" vertical="center" wrapText="1"/>
    </xf>
    <xf numFmtId="37" fontId="5" fillId="0" borderId="10" xfId="0" applyNumberFormat="1" applyFont="1" applyFill="1" applyBorder="1" applyAlignment="1">
      <alignment horizontal="center" vertical="center"/>
    </xf>
    <xf numFmtId="37" fontId="4" fillId="0" borderId="7" xfId="0" quotePrefix="1" applyNumberFormat="1" applyFont="1" applyFill="1" applyBorder="1" applyAlignment="1">
      <alignment vertical="center"/>
    </xf>
    <xf numFmtId="37" fontId="4" fillId="0" borderId="7" xfId="0" applyNumberFormat="1" applyFont="1" applyFill="1" applyBorder="1" applyAlignment="1">
      <alignment horizontal="center"/>
    </xf>
    <xf numFmtId="37" fontId="4" fillId="0" borderId="10" xfId="0" quotePrefix="1" applyNumberFormat="1" applyFont="1" applyFill="1" applyBorder="1" applyAlignment="1">
      <alignment vertical="center"/>
    </xf>
    <xf numFmtId="49" fontId="5" fillId="0" borderId="11" xfId="0" applyNumberFormat="1" applyFont="1" applyFill="1" applyBorder="1" applyAlignment="1">
      <alignment vertical="center"/>
    </xf>
    <xf numFmtId="49" fontId="5" fillId="0" borderId="5" xfId="0" applyNumberFormat="1" applyFont="1" applyFill="1" applyBorder="1" applyAlignment="1">
      <alignment vertical="top"/>
    </xf>
    <xf numFmtId="0" fontId="4" fillId="0" borderId="14" xfId="0" applyFont="1" applyFill="1" applyBorder="1" applyAlignment="1">
      <alignment vertical="top"/>
    </xf>
    <xf numFmtId="37" fontId="5" fillId="0" borderId="13" xfId="0" applyNumberFormat="1" applyFont="1" applyFill="1" applyBorder="1" applyAlignment="1">
      <alignment horizontal="center" vertical="center"/>
    </xf>
    <xf numFmtId="37" fontId="5" fillId="0" borderId="6" xfId="0" applyNumberFormat="1" applyFont="1" applyFill="1" applyBorder="1" applyAlignment="1">
      <alignment horizontal="center" vertical="center"/>
    </xf>
    <xf numFmtId="37" fontId="4" fillId="0" borderId="8" xfId="0" applyNumberFormat="1" applyFont="1" applyFill="1" applyBorder="1" applyAlignment="1">
      <alignment vertical="center"/>
    </xf>
    <xf numFmtId="37" fontId="5" fillId="0" borderId="7" xfId="0" applyNumberFormat="1" applyFont="1" applyFill="1" applyBorder="1" applyAlignment="1">
      <alignment horizontal="center" vertical="center"/>
    </xf>
    <xf numFmtId="37" fontId="4" fillId="0" borderId="8" xfId="0" applyNumberFormat="1" applyFont="1" applyFill="1" applyBorder="1" applyAlignment="1">
      <alignment horizontal="center" vertical="center"/>
    </xf>
    <xf numFmtId="37" fontId="5" fillId="0" borderId="3" xfId="0" applyNumberFormat="1" applyFont="1" applyFill="1" applyBorder="1" applyAlignment="1">
      <alignment horizontal="center" vertical="center"/>
    </xf>
    <xf numFmtId="49" fontId="5" fillId="0" borderId="9" xfId="0" applyNumberFormat="1" applyFont="1" applyFill="1" applyBorder="1" applyAlignment="1">
      <alignment vertical="center"/>
    </xf>
    <xf numFmtId="49" fontId="4" fillId="0" borderId="4" xfId="0" applyNumberFormat="1" applyFont="1" applyFill="1" applyBorder="1" applyAlignment="1">
      <alignment vertical="center"/>
    </xf>
    <xf numFmtId="0" fontId="4" fillId="0" borderId="1" xfId="0" applyFont="1" applyFill="1" applyBorder="1" applyAlignment="1">
      <alignment vertical="top"/>
    </xf>
    <xf numFmtId="37" fontId="5" fillId="0" borderId="8" xfId="0" applyNumberFormat="1" applyFont="1" applyFill="1" applyBorder="1" applyAlignment="1">
      <alignment horizontal="center" vertical="center"/>
    </xf>
    <xf numFmtId="37" fontId="5" fillId="0" borderId="1" xfId="0" applyNumberFormat="1" applyFont="1" applyFill="1" applyBorder="1" applyAlignment="1">
      <alignment horizontal="center" vertical="center"/>
    </xf>
    <xf numFmtId="0" fontId="4" fillId="0" borderId="6" xfId="0" applyFont="1" applyFill="1" applyBorder="1" applyAlignment="1">
      <alignment vertical="top"/>
    </xf>
    <xf numFmtId="49" fontId="4" fillId="0" borderId="2" xfId="0" applyNumberFormat="1" applyFont="1" applyFill="1" applyBorder="1" applyAlignment="1">
      <alignment vertical="center"/>
    </xf>
    <xf numFmtId="0" fontId="4" fillId="0" borderId="3" xfId="0" applyFont="1" applyFill="1" applyBorder="1" applyAlignment="1">
      <alignment vertical="center"/>
    </xf>
    <xf numFmtId="37" fontId="4" fillId="0" borderId="3" xfId="0" applyNumberFormat="1" applyFont="1" applyFill="1" applyBorder="1" applyAlignment="1">
      <alignment horizontal="center"/>
    </xf>
    <xf numFmtId="0" fontId="4" fillId="0" borderId="6" xfId="0" applyFont="1" applyFill="1" applyBorder="1" applyAlignment="1"/>
    <xf numFmtId="165" fontId="4" fillId="0" borderId="5" xfId="0" applyNumberFormat="1" applyFont="1" applyFill="1" applyBorder="1" applyAlignment="1">
      <alignment vertical="center"/>
    </xf>
    <xf numFmtId="49" fontId="4" fillId="0" borderId="8" xfId="0" applyNumberFormat="1" applyFont="1" applyFill="1" applyBorder="1" applyAlignment="1">
      <alignment vertical="center"/>
    </xf>
    <xf numFmtId="165" fontId="4" fillId="0" borderId="1" xfId="0" applyNumberFormat="1" applyFont="1" applyFill="1" applyBorder="1" applyAlignment="1"/>
    <xf numFmtId="49" fontId="4" fillId="0" borderId="1" xfId="0" applyNumberFormat="1" applyFont="1" applyFill="1" applyBorder="1" applyAlignment="1">
      <alignment horizontal="center"/>
    </xf>
    <xf numFmtId="49" fontId="4" fillId="0" borderId="7" xfId="0" applyNumberFormat="1" applyFont="1" applyFill="1" applyBorder="1" applyAlignment="1">
      <alignment vertical="center"/>
    </xf>
    <xf numFmtId="173" fontId="4" fillId="0" borderId="7" xfId="7" applyNumberFormat="1" applyFont="1" applyFill="1" applyBorder="1"/>
    <xf numFmtId="173" fontId="4" fillId="0" borderId="7" xfId="7" applyNumberFormat="1" applyFont="1" applyFill="1" applyBorder="1" applyAlignment="1">
      <alignment vertical="top"/>
    </xf>
    <xf numFmtId="49" fontId="4" fillId="0" borderId="10" xfId="0" applyNumberFormat="1" applyFont="1" applyFill="1" applyBorder="1" applyAlignment="1"/>
    <xf numFmtId="0" fontId="4" fillId="0" borderId="1" xfId="0" applyFont="1" applyFill="1" applyBorder="1" applyAlignment="1">
      <alignment vertical="center"/>
    </xf>
    <xf numFmtId="37" fontId="5" fillId="0" borderId="9" xfId="0" applyNumberFormat="1" applyFont="1" applyFill="1" applyBorder="1" applyAlignment="1">
      <alignment horizontal="center" vertical="center"/>
    </xf>
    <xf numFmtId="49" fontId="5" fillId="0" borderId="2" xfId="0" applyNumberFormat="1" applyFont="1" applyFill="1" applyBorder="1" applyAlignment="1">
      <alignment horizontal="left" vertical="center" indent="1"/>
    </xf>
    <xf numFmtId="0" fontId="4" fillId="0" borderId="6" xfId="0" applyFont="1" applyFill="1" applyBorder="1" applyAlignment="1">
      <alignment vertical="center"/>
    </xf>
    <xf numFmtId="37" fontId="4" fillId="0" borderId="9" xfId="0" applyNumberFormat="1" applyFont="1" applyFill="1" applyBorder="1" applyAlignment="1">
      <alignment horizontal="center"/>
    </xf>
    <xf numFmtId="37" fontId="23" fillId="0" borderId="3" xfId="0" applyNumberFormat="1" applyFont="1" applyFill="1" applyBorder="1" applyAlignment="1">
      <alignment horizontal="left"/>
    </xf>
    <xf numFmtId="37" fontId="4" fillId="0" borderId="1" xfId="0" applyNumberFormat="1" applyFont="1" applyFill="1" applyBorder="1" applyAlignment="1">
      <alignment horizontal="center"/>
    </xf>
    <xf numFmtId="37" fontId="23" fillId="0" borderId="3" xfId="0" applyNumberFormat="1" applyFont="1" applyFill="1" applyBorder="1" applyAlignment="1">
      <alignment horizontal="center" vertical="top"/>
    </xf>
    <xf numFmtId="0" fontId="4" fillId="0" borderId="1" xfId="0" applyFont="1" applyFill="1" applyBorder="1" applyAlignment="1"/>
    <xf numFmtId="37" fontId="5" fillId="0" borderId="6" xfId="0" applyNumberFormat="1" applyFont="1" applyFill="1" applyBorder="1" applyAlignment="1">
      <alignment horizontal="center"/>
    </xf>
    <xf numFmtId="37" fontId="5" fillId="0" borderId="10" xfId="0" applyNumberFormat="1" applyFont="1" applyFill="1" applyBorder="1" applyAlignment="1">
      <alignment horizontal="center"/>
    </xf>
    <xf numFmtId="37" fontId="5" fillId="0" borderId="7" xfId="0" applyNumberFormat="1" applyFont="1" applyFill="1" applyBorder="1" applyAlignment="1">
      <alignment horizontal="center"/>
    </xf>
    <xf numFmtId="0" fontId="5" fillId="0" borderId="1" xfId="0" applyFont="1" applyFill="1" applyBorder="1" applyAlignment="1"/>
    <xf numFmtId="37" fontId="4" fillId="0" borderId="6" xfId="0" applyNumberFormat="1" applyFont="1" applyFill="1" applyBorder="1" applyAlignment="1">
      <alignment horizontal="center"/>
    </xf>
    <xf numFmtId="37" fontId="4" fillId="0" borderId="10" xfId="0" applyNumberFormat="1" applyFont="1" applyFill="1" applyBorder="1" applyAlignment="1">
      <alignment horizontal="center"/>
    </xf>
    <xf numFmtId="0" fontId="5" fillId="0" borderId="6" xfId="0" applyFont="1" applyFill="1" applyBorder="1" applyAlignment="1"/>
    <xf numFmtId="37" fontId="5" fillId="0" borderId="1" xfId="0" applyNumberFormat="1" applyFont="1" applyFill="1" applyBorder="1" applyAlignment="1">
      <alignment horizontal="center"/>
    </xf>
    <xf numFmtId="37" fontId="4" fillId="0" borderId="7" xfId="0" quotePrefix="1" applyNumberFormat="1" applyFont="1" applyFill="1" applyBorder="1" applyAlignment="1">
      <alignment horizontal="left"/>
    </xf>
    <xf numFmtId="49" fontId="4" fillId="0" borderId="6" xfId="0" applyNumberFormat="1" applyFont="1" applyFill="1" applyBorder="1" applyAlignment="1"/>
    <xf numFmtId="37" fontId="4" fillId="0" borderId="10" xfId="0" quotePrefix="1" applyNumberFormat="1" applyFont="1" applyFill="1" applyBorder="1" applyAlignment="1">
      <alignment horizontal="left"/>
    </xf>
    <xf numFmtId="49" fontId="5" fillId="0" borderId="0" xfId="0" applyNumberFormat="1" applyFont="1" applyFill="1" applyBorder="1" applyAlignment="1">
      <alignment vertical="center"/>
    </xf>
    <xf numFmtId="49" fontId="9" fillId="0" borderId="0" xfId="0" applyNumberFormat="1" applyFont="1" applyFill="1" applyBorder="1" applyAlignment="1">
      <alignment vertical="center"/>
    </xf>
    <xf numFmtId="49" fontId="23" fillId="0" borderId="0" xfId="0" applyNumberFormat="1" applyFont="1" applyFill="1" applyBorder="1" applyAlignment="1">
      <alignment horizontal="center"/>
    </xf>
    <xf numFmtId="49" fontId="4" fillId="0" borderId="0" xfId="0" applyNumberFormat="1" applyFont="1" applyFill="1" applyBorder="1" applyAlignment="1">
      <alignment horizontal="right" vertical="center"/>
    </xf>
    <xf numFmtId="0" fontId="3" fillId="0" borderId="0" xfId="0" applyFont="1" applyFill="1" applyBorder="1" applyAlignment="1">
      <alignment vertical="center"/>
    </xf>
    <xf numFmtId="49" fontId="5" fillId="0" borderId="4" xfId="0" applyNumberFormat="1" applyFont="1" applyFill="1" applyBorder="1" applyAlignment="1">
      <alignment wrapText="1"/>
    </xf>
    <xf numFmtId="49" fontId="5" fillId="0" borderId="1" xfId="0" applyNumberFormat="1" applyFont="1" applyFill="1" applyBorder="1" applyAlignment="1">
      <alignment wrapText="1"/>
    </xf>
    <xf numFmtId="49" fontId="5" fillId="0" borderId="10" xfId="0" applyNumberFormat="1" applyFont="1" applyFill="1" applyBorder="1" applyAlignment="1"/>
    <xf numFmtId="0" fontId="5" fillId="0" borderId="6" xfId="0" applyFont="1" applyFill="1" applyBorder="1" applyAlignment="1">
      <alignment vertical="center"/>
    </xf>
    <xf numFmtId="37" fontId="5" fillId="0" borderId="8" xfId="0" applyNumberFormat="1" applyFont="1" applyFill="1" applyBorder="1" applyAlignment="1">
      <alignment horizontal="center"/>
    </xf>
    <xf numFmtId="49" fontId="9" fillId="0" borderId="5" xfId="0" applyNumberFormat="1" applyFont="1" applyFill="1" applyBorder="1" applyAlignment="1">
      <alignment vertical="center"/>
    </xf>
    <xf numFmtId="49" fontId="23" fillId="0" borderId="10" xfId="0" applyNumberFormat="1" applyFont="1" applyFill="1" applyBorder="1" applyAlignment="1">
      <alignment horizontal="center"/>
    </xf>
    <xf numFmtId="49" fontId="4" fillId="0" borderId="9" xfId="0" applyNumberFormat="1" applyFont="1" applyFill="1" applyBorder="1" applyAlignment="1">
      <alignment vertical="center"/>
    </xf>
    <xf numFmtId="49" fontId="9" fillId="0" borderId="4" xfId="0" applyNumberFormat="1" applyFont="1" applyFill="1" applyBorder="1" applyAlignment="1">
      <alignment vertical="top"/>
    </xf>
    <xf numFmtId="177" fontId="4" fillId="0" borderId="8" xfId="0" applyNumberFormat="1" applyFont="1" applyFill="1" applyBorder="1" applyAlignment="1">
      <alignment horizontal="center" vertical="top"/>
    </xf>
    <xf numFmtId="0" fontId="0" fillId="0" borderId="6" xfId="0" applyFill="1" applyBorder="1" applyAlignment="1">
      <alignment vertical="center"/>
    </xf>
    <xf numFmtId="0" fontId="5" fillId="0" borderId="1" xfId="0" applyFont="1" applyFill="1" applyBorder="1" applyAlignment="1">
      <alignment vertical="center"/>
    </xf>
    <xf numFmtId="3" fontId="4" fillId="0" borderId="8" xfId="0" applyNumberFormat="1" applyFont="1" applyFill="1" applyBorder="1" applyAlignment="1">
      <alignment vertical="center"/>
    </xf>
    <xf numFmtId="49" fontId="5" fillId="0" borderId="15" xfId="0" applyNumberFormat="1" applyFont="1" applyFill="1" applyBorder="1" applyAlignment="1">
      <alignment horizontal="left" vertical="center" indent="1"/>
    </xf>
    <xf numFmtId="0" fontId="0" fillId="0" borderId="7" xfId="0" applyFill="1" applyBorder="1" applyAlignment="1">
      <alignment vertical="center"/>
    </xf>
    <xf numFmtId="49" fontId="4" fillId="0" borderId="3" xfId="0" applyNumberFormat="1" applyFont="1" applyFill="1" applyBorder="1" applyAlignment="1"/>
    <xf numFmtId="0" fontId="0" fillId="0" borderId="10" xfId="0" applyFill="1" applyBorder="1" applyAlignment="1"/>
    <xf numFmtId="0" fontId="5" fillId="0" borderId="2" xfId="0" applyFont="1" applyFill="1" applyBorder="1" applyAlignment="1"/>
    <xf numFmtId="0" fontId="5" fillId="0" borderId="5" xfId="0" applyFont="1" applyFill="1" applyBorder="1" applyAlignment="1"/>
    <xf numFmtId="0" fontId="0" fillId="0" borderId="10" xfId="0" applyFill="1" applyBorder="1" applyAlignment="1">
      <alignment horizontal="left" vertical="center" wrapText="1"/>
    </xf>
    <xf numFmtId="3" fontId="4" fillId="0" borderId="8" xfId="0" applyNumberFormat="1" applyFont="1" applyFill="1" applyBorder="1" applyAlignment="1">
      <alignment horizontal="center"/>
    </xf>
    <xf numFmtId="3" fontId="4" fillId="0" borderId="7" xfId="0" applyNumberFormat="1" applyFont="1" applyFill="1" applyBorder="1" applyAlignment="1">
      <alignment horizontal="center"/>
    </xf>
    <xf numFmtId="37" fontId="4" fillId="0" borderId="7" xfId="0" applyNumberFormat="1" applyFont="1" applyFill="1" applyBorder="1" applyAlignment="1">
      <alignment horizontal="center" vertical="center"/>
    </xf>
    <xf numFmtId="37" fontId="4" fillId="0" borderId="7" xfId="0" applyNumberFormat="1" applyFont="1" applyFill="1" applyBorder="1" applyAlignment="1">
      <alignment horizontal="center" vertical="top"/>
    </xf>
    <xf numFmtId="178" fontId="4" fillId="0" borderId="2" xfId="0" applyNumberFormat="1" applyFont="1" applyFill="1" applyBorder="1" applyAlignment="1">
      <alignment horizontal="center" vertical="center"/>
    </xf>
    <xf numFmtId="3" fontId="4" fillId="0" borderId="7" xfId="0" applyNumberFormat="1" applyFont="1" applyFill="1" applyBorder="1" applyAlignment="1">
      <alignment vertical="center"/>
    </xf>
    <xf numFmtId="178" fontId="4" fillId="0" borderId="7" xfId="0" applyNumberFormat="1" applyFont="1" applyFill="1" applyBorder="1" applyAlignment="1">
      <alignment horizontal="center" vertical="center"/>
    </xf>
    <xf numFmtId="49" fontId="4" fillId="0" borderId="7" xfId="0" applyNumberFormat="1" applyFont="1" applyFill="1" applyBorder="1" applyAlignment="1">
      <alignment vertical="top"/>
    </xf>
    <xf numFmtId="49" fontId="4" fillId="0" borderId="5" xfId="0" quotePrefix="1" applyNumberFormat="1" applyFont="1" applyFill="1" applyBorder="1" applyAlignment="1"/>
    <xf numFmtId="49" fontId="4" fillId="0" borderId="10" xfId="0" applyNumberFormat="1" applyFont="1" applyFill="1" applyBorder="1" applyAlignment="1">
      <alignment vertical="top"/>
    </xf>
    <xf numFmtId="3" fontId="5" fillId="0" borderId="8" xfId="0" applyNumberFormat="1" applyFont="1" applyFill="1" applyBorder="1" applyAlignment="1">
      <alignment horizontal="center"/>
    </xf>
    <xf numFmtId="3" fontId="5" fillId="0" borderId="3" xfId="0" applyNumberFormat="1" applyFont="1" applyFill="1" applyBorder="1" applyAlignment="1">
      <alignment horizontal="center"/>
    </xf>
    <xf numFmtId="179" fontId="4" fillId="0" borderId="7" xfId="0" applyNumberFormat="1" applyFont="1" applyFill="1" applyBorder="1" applyAlignment="1">
      <alignment horizontal="center"/>
    </xf>
    <xf numFmtId="3" fontId="5" fillId="0" borderId="7" xfId="0" applyNumberFormat="1" applyFont="1" applyFill="1" applyBorder="1" applyAlignment="1">
      <alignment horizontal="center"/>
    </xf>
    <xf numFmtId="3" fontId="4" fillId="0" borderId="3" xfId="0" applyNumberFormat="1" applyFont="1" applyFill="1" applyBorder="1" applyAlignment="1"/>
    <xf numFmtId="3" fontId="4" fillId="0" borderId="3" xfId="0" applyNumberFormat="1" applyFont="1" applyFill="1" applyBorder="1" applyAlignment="1">
      <alignment vertical="center"/>
    </xf>
    <xf numFmtId="3" fontId="4" fillId="0" borderId="3" xfId="0" applyNumberFormat="1" applyFont="1" applyFill="1" applyBorder="1" applyAlignment="1">
      <alignment horizontal="left" vertical="center"/>
    </xf>
    <xf numFmtId="3" fontId="4" fillId="0" borderId="3" xfId="0" applyNumberFormat="1" applyFont="1" applyFill="1" applyBorder="1" applyAlignment="1">
      <alignment horizontal="left"/>
    </xf>
    <xf numFmtId="165" fontId="4" fillId="0" borderId="10" xfId="0" applyNumberFormat="1" applyFont="1" applyFill="1" applyBorder="1" applyAlignment="1">
      <alignment horizontal="center"/>
    </xf>
    <xf numFmtId="3" fontId="4" fillId="0" borderId="6" xfId="0" applyNumberFormat="1" applyFont="1" applyFill="1" applyBorder="1" applyAlignment="1">
      <alignment horizontal="center"/>
    </xf>
    <xf numFmtId="165" fontId="4" fillId="0" borderId="0" xfId="0" applyNumberFormat="1" applyFont="1" applyFill="1" applyBorder="1" applyAlignment="1">
      <alignment horizontal="center"/>
    </xf>
    <xf numFmtId="37"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30" fillId="0" borderId="0" xfId="0" applyFont="1" applyFill="1" applyAlignment="1"/>
    <xf numFmtId="0" fontId="14" fillId="0" borderId="0" xfId="0" applyFont="1" applyFill="1" applyAlignment="1"/>
    <xf numFmtId="49" fontId="3" fillId="0" borderId="0" xfId="0" applyNumberFormat="1" applyFont="1" applyAlignment="1">
      <alignment vertical="center"/>
    </xf>
    <xf numFmtId="49" fontId="31" fillId="0" borderId="0" xfId="0" applyNumberFormat="1" applyFont="1" applyAlignment="1">
      <alignment vertical="center"/>
    </xf>
    <xf numFmtId="49" fontId="31" fillId="0" borderId="0" xfId="0" applyNumberFormat="1" applyFont="1" applyFill="1" applyAlignment="1">
      <alignment vertical="center"/>
    </xf>
    <xf numFmtId="49" fontId="32" fillId="0" borderId="0" xfId="0" applyNumberFormat="1" applyFont="1" applyAlignment="1">
      <alignment vertical="top"/>
    </xf>
    <xf numFmtId="49" fontId="4" fillId="0" borderId="12" xfId="0" applyNumberFormat="1" applyFont="1" applyBorder="1" applyAlignment="1">
      <alignment vertical="center"/>
    </xf>
    <xf numFmtId="49" fontId="4" fillId="0" borderId="12" xfId="0" applyNumberFormat="1" applyFont="1" applyFill="1" applyBorder="1" applyAlignment="1">
      <alignment horizontal="center" wrapText="1"/>
    </xf>
    <xf numFmtId="49" fontId="4" fillId="3" borderId="12" xfId="0" applyNumberFormat="1" applyFont="1" applyFill="1" applyBorder="1" applyAlignment="1">
      <alignment horizontal="center" wrapText="1"/>
    </xf>
    <xf numFmtId="49" fontId="4" fillId="0" borderId="12" xfId="0" applyNumberFormat="1" applyFont="1" applyBorder="1" applyAlignment="1">
      <alignment horizontal="center" wrapText="1"/>
    </xf>
    <xf numFmtId="49" fontId="34" fillId="0" borderId="0" xfId="0" applyNumberFormat="1" applyFont="1" applyAlignment="1">
      <alignment vertical="center" wrapText="1"/>
    </xf>
    <xf numFmtId="49" fontId="5" fillId="0" borderId="0" xfId="0" applyNumberFormat="1" applyFont="1" applyAlignment="1">
      <alignment vertical="center"/>
    </xf>
    <xf numFmtId="49" fontId="4" fillId="0" borderId="0" xfId="0" applyNumberFormat="1" applyFont="1" applyAlignment="1">
      <alignment vertical="center"/>
    </xf>
    <xf numFmtId="165" fontId="4" fillId="3" borderId="0" xfId="0" applyNumberFormat="1" applyFont="1" applyFill="1" applyAlignment="1">
      <alignment vertical="center"/>
    </xf>
    <xf numFmtId="0" fontId="35" fillId="0" borderId="0" xfId="0" applyFont="1"/>
    <xf numFmtId="180" fontId="4" fillId="0" borderId="0" xfId="0" applyNumberFormat="1" applyFont="1" applyBorder="1" applyAlignment="1">
      <alignment horizontal="right" vertical="center"/>
    </xf>
    <xf numFmtId="165" fontId="11" fillId="0" borderId="0" xfId="0" applyNumberFormat="1" applyFont="1" applyFill="1" applyAlignment="1">
      <alignment vertical="center"/>
    </xf>
    <xf numFmtId="165" fontId="11" fillId="3" borderId="0" xfId="0" applyNumberFormat="1" applyFont="1" applyFill="1" applyAlignment="1">
      <alignment vertical="center"/>
    </xf>
    <xf numFmtId="165" fontId="4" fillId="0" borderId="0" xfId="0" applyNumberFormat="1" applyFont="1" applyAlignment="1">
      <alignment vertical="center"/>
    </xf>
    <xf numFmtId="165" fontId="11" fillId="0" borderId="0" xfId="0" applyNumberFormat="1" applyFont="1" applyAlignment="1">
      <alignment vertical="center"/>
    </xf>
    <xf numFmtId="165" fontId="36" fillId="0" borderId="0" xfId="0" applyNumberFormat="1" applyFont="1" applyAlignment="1">
      <alignment vertical="center"/>
    </xf>
    <xf numFmtId="165" fontId="36" fillId="0" borderId="0" xfId="0" applyNumberFormat="1" applyFont="1" applyFill="1" applyAlignment="1">
      <alignment vertical="center"/>
    </xf>
    <xf numFmtId="165" fontId="36" fillId="3" borderId="0" xfId="0" applyNumberFormat="1" applyFont="1" applyFill="1" applyAlignment="1">
      <alignment vertical="center"/>
    </xf>
    <xf numFmtId="49" fontId="4" fillId="0" borderId="0" xfId="0" applyNumberFormat="1" applyFont="1"/>
    <xf numFmtId="165" fontId="4" fillId="0" borderId="0" xfId="0" applyNumberFormat="1" applyFont="1"/>
    <xf numFmtId="165" fontId="4" fillId="0" borderId="0" xfId="0" applyNumberFormat="1" applyFont="1" applyFill="1"/>
    <xf numFmtId="165" fontId="4" fillId="3" borderId="0" xfId="0" applyNumberFormat="1" applyFont="1" applyFill="1"/>
    <xf numFmtId="180" fontId="4" fillId="0" borderId="0" xfId="0" applyNumberFormat="1" applyFont="1" applyBorder="1" applyAlignment="1">
      <alignment horizontal="right"/>
    </xf>
    <xf numFmtId="181" fontId="4" fillId="0" borderId="0" xfId="0" applyNumberFormat="1" applyFont="1" applyAlignment="1">
      <alignment vertical="center"/>
    </xf>
    <xf numFmtId="181" fontId="4" fillId="0" borderId="0" xfId="0" applyNumberFormat="1" applyFont="1" applyFill="1" applyAlignment="1">
      <alignment vertical="center"/>
    </xf>
    <xf numFmtId="181" fontId="4" fillId="3" borderId="0" xfId="0" applyNumberFormat="1" applyFont="1" applyFill="1" applyAlignment="1">
      <alignment vertical="center"/>
    </xf>
    <xf numFmtId="182" fontId="4" fillId="0" borderId="0" xfId="0" applyNumberFormat="1" applyFont="1" applyAlignment="1">
      <alignment horizontal="right" vertical="center"/>
    </xf>
    <xf numFmtId="182" fontId="4" fillId="0" borderId="0" xfId="0" applyNumberFormat="1" applyFont="1" applyFill="1" applyAlignment="1">
      <alignment horizontal="right" vertical="center"/>
    </xf>
    <xf numFmtId="182" fontId="4" fillId="3" borderId="0" xfId="0" applyNumberFormat="1" applyFont="1" applyFill="1" applyAlignment="1">
      <alignment horizontal="right" vertical="center"/>
    </xf>
    <xf numFmtId="0" fontId="35" fillId="0" borderId="0" xfId="0" applyFont="1" applyAlignment="1">
      <alignment vertical="center"/>
    </xf>
    <xf numFmtId="49" fontId="8" fillId="0" borderId="5" xfId="0" applyNumberFormat="1" applyFont="1" applyBorder="1" applyAlignment="1">
      <alignment vertical="center"/>
    </xf>
    <xf numFmtId="165" fontId="8" fillId="0" borderId="5" xfId="0" applyNumberFormat="1" applyFont="1" applyBorder="1" applyAlignment="1">
      <alignment vertical="center"/>
    </xf>
    <xf numFmtId="165" fontId="8" fillId="0" borderId="5" xfId="0" applyNumberFormat="1" applyFont="1" applyFill="1" applyBorder="1" applyAlignment="1">
      <alignment vertical="center"/>
    </xf>
    <xf numFmtId="165" fontId="8" fillId="3" borderId="5" xfId="0" applyNumberFormat="1" applyFont="1" applyFill="1" applyBorder="1" applyAlignment="1">
      <alignment vertical="center"/>
    </xf>
    <xf numFmtId="0" fontId="8" fillId="0" borderId="5" xfId="0" applyFont="1" applyBorder="1" applyAlignment="1">
      <alignment vertical="center"/>
    </xf>
    <xf numFmtId="0" fontId="33" fillId="0" borderId="0" xfId="0" applyFont="1"/>
    <xf numFmtId="49" fontId="8" fillId="0" borderId="0" xfId="0" applyNumberFormat="1" applyFont="1"/>
    <xf numFmtId="165" fontId="8" fillId="0" borderId="0" xfId="0" applyNumberFormat="1" applyFont="1"/>
    <xf numFmtId="165" fontId="8" fillId="0" borderId="0" xfId="0" applyNumberFormat="1" applyFont="1" applyFill="1"/>
    <xf numFmtId="0" fontId="8" fillId="0" borderId="0" xfId="0" applyFont="1"/>
    <xf numFmtId="49" fontId="30" fillId="0" borderId="0" xfId="0" applyNumberFormat="1" applyFont="1" applyAlignment="1">
      <alignment horizontal="center" vertical="top"/>
    </xf>
    <xf numFmtId="0" fontId="14" fillId="0" borderId="0" xfId="0" applyFont="1" applyAlignment="1">
      <alignment wrapText="1"/>
    </xf>
    <xf numFmtId="0" fontId="33" fillId="0" borderId="0" xfId="0" applyFont="1" applyAlignment="1">
      <alignment vertical="center"/>
    </xf>
    <xf numFmtId="49" fontId="20" fillId="0" borderId="0" xfId="0" applyNumberFormat="1" applyFont="1" applyAlignment="1">
      <alignment horizontal="center" vertical="top"/>
    </xf>
    <xf numFmtId="0" fontId="4" fillId="0" borderId="0" xfId="0" applyFont="1" applyAlignment="1">
      <alignment wrapText="1"/>
    </xf>
    <xf numFmtId="0" fontId="4" fillId="0" borderId="0" xfId="0" applyFont="1" applyFill="1" applyAlignment="1">
      <alignment wrapText="1"/>
    </xf>
    <xf numFmtId="0" fontId="37" fillId="0" borderId="0" xfId="0" applyFont="1"/>
    <xf numFmtId="49" fontId="37" fillId="0" borderId="0" xfId="0" applyNumberFormat="1" applyFont="1"/>
    <xf numFmtId="165" fontId="37" fillId="0" borderId="0" xfId="0" applyNumberFormat="1" applyFont="1" applyFill="1" applyAlignment="1">
      <alignment vertical="center"/>
    </xf>
    <xf numFmtId="165" fontId="38" fillId="0" borderId="0" xfId="0" applyNumberFormat="1" applyFont="1" applyFill="1" applyAlignment="1">
      <alignment vertical="center"/>
    </xf>
    <xf numFmtId="165" fontId="37" fillId="0" borderId="0" xfId="0" applyNumberFormat="1" applyFont="1" applyFill="1" applyAlignment="1">
      <alignment horizontal="right" vertical="center"/>
    </xf>
    <xf numFmtId="0" fontId="8" fillId="0" borderId="0" xfId="0" applyFont="1" applyFill="1"/>
    <xf numFmtId="49" fontId="5" fillId="0" borderId="0" xfId="0" applyNumberFormat="1" applyFont="1" applyAlignment="1">
      <alignment vertical="center" wrapText="1"/>
    </xf>
    <xf numFmtId="165" fontId="4" fillId="0" borderId="0" xfId="0" applyNumberFormat="1" applyFont="1" applyBorder="1" applyAlignment="1">
      <alignment horizontal="center" vertical="center"/>
    </xf>
    <xf numFmtId="0" fontId="4" fillId="0" borderId="0" xfId="0" applyFont="1" applyAlignment="1">
      <alignment vertical="center"/>
    </xf>
    <xf numFmtId="165" fontId="39" fillId="0" borderId="0" xfId="0" applyNumberFormat="1" applyFont="1" applyFill="1" applyAlignment="1">
      <alignment vertical="center"/>
    </xf>
    <xf numFmtId="165" fontId="39" fillId="3" borderId="0" xfId="0" applyNumberFormat="1" applyFont="1" applyFill="1" applyAlignment="1">
      <alignment vertical="center"/>
    </xf>
    <xf numFmtId="49" fontId="4" fillId="0" borderId="0" xfId="0" applyNumberFormat="1" applyFont="1" applyFill="1" applyAlignment="1">
      <alignment vertical="center"/>
    </xf>
    <xf numFmtId="176" fontId="11" fillId="0" borderId="0" xfId="0" applyNumberFormat="1" applyFont="1" applyFill="1" applyBorder="1" applyAlignment="1">
      <alignment vertical="center"/>
    </xf>
    <xf numFmtId="165" fontId="39" fillId="0" borderId="0" xfId="0" applyNumberFormat="1" applyFont="1" applyAlignment="1">
      <alignment vertical="center"/>
    </xf>
    <xf numFmtId="49" fontId="6" fillId="0" borderId="0" xfId="0" applyNumberFormat="1" applyFont="1" applyAlignment="1">
      <alignment vertical="center"/>
    </xf>
    <xf numFmtId="165" fontId="40" fillId="0" borderId="0" xfId="0" applyNumberFormat="1" applyFont="1" applyAlignment="1">
      <alignment vertical="center"/>
    </xf>
    <xf numFmtId="165" fontId="40" fillId="0" borderId="0" xfId="0" applyNumberFormat="1" applyFont="1" applyFill="1" applyAlignment="1">
      <alignment vertical="center"/>
    </xf>
    <xf numFmtId="165" fontId="40" fillId="3" borderId="0" xfId="0" applyNumberFormat="1" applyFont="1" applyFill="1" applyAlignment="1">
      <alignment vertical="center"/>
    </xf>
    <xf numFmtId="49" fontId="6" fillId="0" borderId="5" xfId="0" applyNumberFormat="1" applyFont="1" applyBorder="1" applyAlignment="1">
      <alignment vertical="center"/>
    </xf>
    <xf numFmtId="0" fontId="8" fillId="0" borderId="5" xfId="0" applyFont="1" applyFill="1" applyBorder="1" applyAlignment="1">
      <alignment vertical="center"/>
    </xf>
    <xf numFmtId="180" fontId="8" fillId="0" borderId="5" xfId="0" applyNumberFormat="1" applyFont="1" applyBorder="1" applyAlignment="1">
      <alignment horizontal="right" vertical="center"/>
    </xf>
    <xf numFmtId="180" fontId="31" fillId="0" borderId="0" xfId="0" applyNumberFormat="1" applyFont="1" applyAlignment="1">
      <alignment horizontal="right" vertical="center"/>
    </xf>
    <xf numFmtId="180" fontId="4" fillId="0" borderId="12" xfId="0" applyNumberFormat="1" applyFont="1" applyBorder="1" applyAlignment="1">
      <alignment horizontal="center" wrapText="1"/>
    </xf>
    <xf numFmtId="181" fontId="11" fillId="0" borderId="0" xfId="0" applyNumberFormat="1" applyFont="1" applyAlignment="1">
      <alignment vertical="center"/>
    </xf>
    <xf numFmtId="181" fontId="11" fillId="0" borderId="0" xfId="0" applyNumberFormat="1" applyFont="1" applyFill="1" applyAlignment="1">
      <alignment vertical="center"/>
    </xf>
    <xf numFmtId="181" fontId="11" fillId="3" borderId="0" xfId="0" applyNumberFormat="1" applyFont="1" applyFill="1" applyAlignment="1">
      <alignment vertical="center"/>
    </xf>
    <xf numFmtId="181" fontId="40" fillId="0" borderId="0" xfId="0" applyNumberFormat="1" applyFont="1" applyAlignment="1">
      <alignment vertical="center"/>
    </xf>
    <xf numFmtId="181" fontId="40" fillId="0" borderId="0" xfId="0" applyNumberFormat="1" applyFont="1" applyFill="1" applyAlignment="1">
      <alignment vertical="center"/>
    </xf>
    <xf numFmtId="181" fontId="40" fillId="3" borderId="0" xfId="0" applyNumberFormat="1" applyFont="1" applyFill="1" applyAlignment="1">
      <alignment vertical="center"/>
    </xf>
    <xf numFmtId="182" fontId="4" fillId="0" borderId="0" xfId="0" applyNumberFormat="1" applyFont="1" applyAlignment="1">
      <alignment vertical="center"/>
    </xf>
    <xf numFmtId="182" fontId="4" fillId="0" borderId="0" xfId="0" applyNumberFormat="1" applyFont="1" applyFill="1" applyAlignment="1">
      <alignment vertical="center"/>
    </xf>
    <xf numFmtId="182" fontId="4" fillId="3" borderId="0" xfId="0" applyNumberFormat="1" applyFont="1" applyFill="1" applyAlignment="1">
      <alignment vertical="center"/>
    </xf>
    <xf numFmtId="182" fontId="5" fillId="0" borderId="0" xfId="0" applyNumberFormat="1" applyFont="1" applyAlignment="1">
      <alignment vertical="center"/>
    </xf>
    <xf numFmtId="182" fontId="5" fillId="0" borderId="0" xfId="0" applyNumberFormat="1" applyFont="1" applyFill="1" applyAlignment="1">
      <alignment vertical="center"/>
    </xf>
    <xf numFmtId="182" fontId="5" fillId="3" borderId="0" xfId="0" applyNumberFormat="1" applyFont="1" applyFill="1" applyAlignment="1">
      <alignment vertical="center"/>
    </xf>
    <xf numFmtId="49" fontId="5" fillId="0" borderId="0" xfId="0" applyNumberFormat="1" applyFont="1" applyAlignment="1"/>
    <xf numFmtId="49" fontId="4" fillId="0" borderId="0" xfId="0" applyNumberFormat="1" applyFont="1" applyAlignment="1"/>
    <xf numFmtId="165" fontId="5" fillId="0" borderId="0" xfId="0" applyNumberFormat="1" applyFont="1" applyAlignment="1"/>
    <xf numFmtId="165" fontId="5" fillId="0" borderId="0" xfId="0" applyNumberFormat="1" applyFont="1" applyFill="1" applyAlignment="1"/>
    <xf numFmtId="165" fontId="5" fillId="3" borderId="0" xfId="0" applyNumberFormat="1" applyFont="1" applyFill="1" applyAlignment="1"/>
    <xf numFmtId="0" fontId="4" fillId="0" borderId="0" xfId="0" applyFont="1" applyAlignment="1"/>
    <xf numFmtId="183" fontId="4" fillId="0" borderId="0" xfId="0" applyNumberFormat="1" applyFont="1" applyAlignment="1">
      <alignment horizontal="right" vertical="center"/>
    </xf>
    <xf numFmtId="183" fontId="4" fillId="0" borderId="0" xfId="0" applyNumberFormat="1" applyFont="1" applyFill="1" applyAlignment="1">
      <alignment horizontal="right" vertical="center"/>
    </xf>
    <xf numFmtId="183" fontId="4" fillId="3" borderId="0" xfId="0" applyNumberFormat="1" applyFont="1" applyFill="1" applyAlignment="1">
      <alignment horizontal="right" vertical="center"/>
    </xf>
    <xf numFmtId="0" fontId="8" fillId="3" borderId="5" xfId="0" applyFont="1" applyFill="1" applyBorder="1" applyAlignment="1">
      <alignment vertical="center"/>
    </xf>
    <xf numFmtId="180" fontId="8" fillId="0" borderId="5" xfId="0" applyNumberFormat="1" applyFont="1" applyBorder="1" applyAlignment="1">
      <alignment vertical="center"/>
    </xf>
    <xf numFmtId="49" fontId="8" fillId="0" borderId="0" xfId="0" applyNumberFormat="1"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8" fillId="0" borderId="0" xfId="0" applyFont="1" applyBorder="1" applyAlignment="1">
      <alignment vertical="center"/>
    </xf>
    <xf numFmtId="0" fontId="14" fillId="0" borderId="0" xfId="0" applyFont="1"/>
    <xf numFmtId="49" fontId="42" fillId="0" borderId="5" xfId="0" applyNumberFormat="1" applyFont="1" applyBorder="1" applyAlignment="1">
      <alignment vertical="center"/>
    </xf>
    <xf numFmtId="49" fontId="2" fillId="0" borderId="5" xfId="0" applyNumberFormat="1" applyFont="1" applyFill="1" applyBorder="1" applyAlignment="1">
      <alignment vertical="center"/>
    </xf>
    <xf numFmtId="0" fontId="4" fillId="0" borderId="0" xfId="0" applyFont="1" applyBorder="1" applyAlignment="1">
      <alignment vertical="center"/>
    </xf>
    <xf numFmtId="181" fontId="4" fillId="0" borderId="0" xfId="0" applyNumberFormat="1" applyFont="1" applyBorder="1" applyAlignment="1">
      <alignment vertical="center"/>
    </xf>
    <xf numFmtId="165" fontId="25" fillId="0" borderId="0" xfId="6" applyNumberFormat="1" applyFont="1" applyFill="1" applyAlignment="1">
      <alignment vertical="center"/>
    </xf>
    <xf numFmtId="165" fontId="25" fillId="0" borderId="0" xfId="0" applyNumberFormat="1" applyFont="1" applyFill="1" applyAlignment="1">
      <alignment vertical="center"/>
    </xf>
    <xf numFmtId="165" fontId="25" fillId="3" borderId="0" xfId="0" applyNumberFormat="1" applyFont="1" applyFill="1" applyAlignment="1">
      <alignment vertical="center"/>
    </xf>
    <xf numFmtId="49" fontId="4" fillId="0" borderId="0" xfId="0" applyNumberFormat="1" applyFont="1" applyAlignment="1">
      <alignment vertical="top"/>
    </xf>
    <xf numFmtId="165" fontId="43" fillId="0" borderId="0" xfId="6" applyNumberFormat="1" applyFont="1" applyFill="1" applyAlignment="1">
      <alignment vertical="center"/>
    </xf>
    <xf numFmtId="165" fontId="43" fillId="0" borderId="0" xfId="0" applyNumberFormat="1" applyFont="1" applyFill="1" applyAlignment="1">
      <alignment vertical="center"/>
    </xf>
    <xf numFmtId="165" fontId="43" fillId="3" borderId="0" xfId="0" applyNumberFormat="1" applyFont="1" applyFill="1" applyAlignment="1">
      <alignment vertical="center"/>
    </xf>
    <xf numFmtId="165" fontId="4" fillId="0" borderId="0" xfId="0" applyNumberFormat="1" applyFont="1" applyBorder="1" applyAlignment="1">
      <alignment vertical="center"/>
    </xf>
    <xf numFmtId="165" fontId="4" fillId="0" borderId="0" xfId="0" applyNumberFormat="1" applyFont="1" applyFill="1" applyBorder="1" applyAlignment="1">
      <alignment vertical="center"/>
    </xf>
    <xf numFmtId="165" fontId="11" fillId="0" borderId="0" xfId="0" applyNumberFormat="1" applyFont="1" applyBorder="1" applyAlignment="1">
      <alignment vertical="center"/>
    </xf>
    <xf numFmtId="165" fontId="4" fillId="0" borderId="0" xfId="0" applyNumberFormat="1" applyFont="1" applyAlignment="1"/>
    <xf numFmtId="165" fontId="4" fillId="0" borderId="0" xfId="0" applyNumberFormat="1" applyFont="1" applyFill="1" applyAlignment="1"/>
    <xf numFmtId="165" fontId="25" fillId="0" borderId="0" xfId="0" applyNumberFormat="1" applyFont="1" applyFill="1" applyAlignment="1"/>
    <xf numFmtId="165" fontId="4" fillId="3" borderId="0" xfId="0" applyNumberFormat="1" applyFont="1" applyFill="1" applyAlignment="1"/>
    <xf numFmtId="165" fontId="4" fillId="0" borderId="0" xfId="0" applyNumberFormat="1" applyFont="1" applyAlignment="1">
      <alignment vertical="top"/>
    </xf>
    <xf numFmtId="165" fontId="5" fillId="0" borderId="0" xfId="0" applyNumberFormat="1" applyFont="1" applyFill="1" applyAlignment="1">
      <alignment vertical="center"/>
    </xf>
    <xf numFmtId="165" fontId="5" fillId="3" borderId="0" xfId="0" applyNumberFormat="1" applyFont="1" applyFill="1" applyAlignment="1">
      <alignment vertical="center"/>
    </xf>
    <xf numFmtId="49" fontId="5" fillId="0" borderId="5" xfId="0" applyNumberFormat="1" applyFont="1" applyBorder="1" applyAlignment="1">
      <alignment vertical="center"/>
    </xf>
    <xf numFmtId="49" fontId="4" fillId="0" borderId="5" xfId="0" applyNumberFormat="1" applyFont="1" applyBorder="1" applyAlignment="1">
      <alignment vertical="center"/>
    </xf>
    <xf numFmtId="0" fontId="4" fillId="0" borderId="5" xfId="0" applyFont="1" applyBorder="1" applyAlignment="1">
      <alignment vertical="center"/>
    </xf>
    <xf numFmtId="0" fontId="4" fillId="3" borderId="5" xfId="0" applyFont="1" applyFill="1" applyBorder="1" applyAlignment="1">
      <alignment vertical="center"/>
    </xf>
    <xf numFmtId="180" fontId="4" fillId="0" borderId="5" xfId="0" applyNumberFormat="1" applyFont="1" applyBorder="1" applyAlignment="1">
      <alignment vertical="center"/>
    </xf>
    <xf numFmtId="0" fontId="30" fillId="0" borderId="0" xfId="0" applyNumberFormat="1" applyFont="1" applyAlignment="1">
      <alignment horizontal="center" vertical="top"/>
    </xf>
    <xf numFmtId="0" fontId="14" fillId="0" borderId="0" xfId="0" applyFont="1" applyFill="1" applyAlignment="1">
      <alignment horizontal="left" wrapText="1"/>
    </xf>
    <xf numFmtId="0" fontId="44" fillId="0" borderId="0" xfId="0" applyFont="1" applyAlignment="1">
      <alignment vertical="top"/>
    </xf>
    <xf numFmtId="0" fontId="20" fillId="0" borderId="0" xfId="0" applyNumberFormat="1" applyFont="1" applyAlignment="1">
      <alignment horizontal="center" vertical="top"/>
    </xf>
    <xf numFmtId="180" fontId="4" fillId="0" borderId="12" xfId="0" applyNumberFormat="1" applyFont="1" applyBorder="1" applyAlignment="1">
      <alignment horizontal="center" vertical="center" wrapText="1"/>
    </xf>
    <xf numFmtId="181" fontId="7" fillId="0" borderId="0" xfId="0" applyNumberFormat="1" applyFont="1" applyAlignment="1">
      <alignment vertical="center"/>
    </xf>
    <xf numFmtId="181" fontId="7" fillId="0" borderId="0" xfId="0" applyNumberFormat="1" applyFont="1" applyFill="1" applyAlignment="1">
      <alignment vertical="center"/>
    </xf>
    <xf numFmtId="181" fontId="7" fillId="3" borderId="0" xfId="0" applyNumberFormat="1" applyFont="1" applyFill="1" applyAlignment="1">
      <alignment vertical="center"/>
    </xf>
    <xf numFmtId="49" fontId="32" fillId="0" borderId="0" xfId="0" applyNumberFormat="1" applyFont="1" applyAlignment="1">
      <alignment vertical="center"/>
    </xf>
    <xf numFmtId="49" fontId="35"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165" fontId="35" fillId="0" borderId="0" xfId="0" applyNumberFormat="1" applyFont="1" applyAlignment="1">
      <alignment vertical="center"/>
    </xf>
    <xf numFmtId="165" fontId="47" fillId="0" borderId="0" xfId="0" applyNumberFormat="1" applyFont="1" applyAlignment="1">
      <alignment vertical="center"/>
    </xf>
    <xf numFmtId="165" fontId="48" fillId="0" borderId="0" xfId="0" applyNumberFormat="1" applyFont="1" applyAlignment="1">
      <alignment vertical="center"/>
    </xf>
    <xf numFmtId="181" fontId="4" fillId="0" borderId="0" xfId="0" applyNumberFormat="1" applyFont="1" applyAlignment="1">
      <alignment horizontal="right" vertical="center"/>
    </xf>
    <xf numFmtId="181" fontId="4" fillId="0" borderId="0" xfId="0" applyNumberFormat="1" applyFont="1" applyFill="1" applyAlignment="1">
      <alignment horizontal="right" vertical="center"/>
    </xf>
    <xf numFmtId="181" fontId="4" fillId="3" borderId="0" xfId="0" applyNumberFormat="1" applyFont="1" applyFill="1" applyAlignment="1">
      <alignment horizontal="right" vertical="center"/>
    </xf>
    <xf numFmtId="0" fontId="30" fillId="0" borderId="0" xfId="0" applyFont="1" applyBorder="1" applyAlignment="1">
      <alignment horizontal="center" vertical="top"/>
    </xf>
    <xf numFmtId="49" fontId="14" fillId="0" borderId="0" xfId="0" applyNumberFormat="1" applyFont="1" applyAlignment="1">
      <alignment vertical="center"/>
    </xf>
    <xf numFmtId="0" fontId="14" fillId="0" borderId="0" xfId="0" applyFont="1" applyAlignment="1">
      <alignment vertical="center"/>
    </xf>
    <xf numFmtId="0" fontId="14" fillId="0" borderId="0" xfId="0" applyFont="1" applyFill="1" applyAlignment="1">
      <alignment vertical="center"/>
    </xf>
    <xf numFmtId="49" fontId="33" fillId="0" borderId="0" xfId="0" applyNumberFormat="1" applyFont="1" applyFill="1" applyAlignment="1">
      <alignment vertical="center"/>
    </xf>
    <xf numFmtId="49" fontId="8" fillId="0" borderId="0" xfId="0" applyNumberFormat="1" applyFont="1" applyFill="1" applyAlignment="1">
      <alignment vertical="center"/>
    </xf>
    <xf numFmtId="0" fontId="33" fillId="0" borderId="0" xfId="0" applyFont="1" applyFill="1" applyAlignment="1">
      <alignment vertical="center"/>
    </xf>
    <xf numFmtId="181" fontId="36" fillId="0" borderId="0" xfId="0" applyNumberFormat="1" applyFont="1" applyAlignment="1">
      <alignment vertical="center"/>
    </xf>
    <xf numFmtId="181" fontId="36" fillId="3" borderId="0" xfId="0" applyNumberFormat="1" applyFont="1" applyFill="1" applyAlignment="1">
      <alignment vertical="center"/>
    </xf>
    <xf numFmtId="165" fontId="7" fillId="0" borderId="0" xfId="0" applyNumberFormat="1" applyFont="1" applyAlignment="1">
      <alignment vertical="center"/>
    </xf>
    <xf numFmtId="165" fontId="7" fillId="0" borderId="0" xfId="0" applyNumberFormat="1" applyFont="1" applyFill="1" applyAlignment="1">
      <alignment vertical="center"/>
    </xf>
    <xf numFmtId="165" fontId="7" fillId="3" borderId="0" xfId="0" applyNumberFormat="1" applyFont="1" applyFill="1" applyAlignment="1">
      <alignment vertical="center"/>
    </xf>
    <xf numFmtId="49" fontId="49" fillId="0" borderId="0" xfId="0" applyNumberFormat="1" applyFont="1" applyAlignment="1">
      <alignment vertical="center"/>
    </xf>
    <xf numFmtId="49" fontId="31" fillId="0" borderId="0" xfId="0" applyNumberFormat="1" applyFont="1" applyAlignment="1">
      <alignment horizontal="center" vertical="center"/>
    </xf>
    <xf numFmtId="49" fontId="31" fillId="0" borderId="0" xfId="0" applyNumberFormat="1" applyFont="1" applyAlignment="1">
      <alignment vertical="top"/>
    </xf>
    <xf numFmtId="49" fontId="9" fillId="0" borderId="0" xfId="0" applyNumberFormat="1" applyFont="1" applyAlignment="1">
      <alignment vertical="center"/>
    </xf>
    <xf numFmtId="49" fontId="9" fillId="0" borderId="0" xfId="0" applyNumberFormat="1" applyFont="1" applyAlignment="1"/>
    <xf numFmtId="180" fontId="9" fillId="0" borderId="0" xfId="0" applyNumberFormat="1" applyFont="1" applyBorder="1" applyAlignment="1">
      <alignment horizontal="right" vertical="center"/>
    </xf>
    <xf numFmtId="49" fontId="6" fillId="0" borderId="0" xfId="0" applyNumberFormat="1" applyFont="1" applyBorder="1" applyAlignment="1">
      <alignment vertical="center"/>
    </xf>
    <xf numFmtId="49" fontId="8" fillId="0" borderId="0" xfId="0" applyNumberFormat="1" applyFont="1" applyBorder="1" applyAlignment="1">
      <alignment vertical="center"/>
    </xf>
    <xf numFmtId="0" fontId="8" fillId="0" borderId="0" xfId="0" applyFont="1" applyFill="1" applyBorder="1" applyAlignment="1">
      <alignment vertical="center"/>
    </xf>
    <xf numFmtId="165" fontId="8" fillId="0" borderId="0" xfId="0" applyNumberFormat="1" applyFont="1" applyAlignment="1">
      <alignment vertical="center"/>
    </xf>
    <xf numFmtId="165" fontId="8" fillId="0" borderId="0" xfId="0" applyNumberFormat="1" applyFont="1" applyFill="1" applyAlignment="1">
      <alignment vertical="center"/>
    </xf>
    <xf numFmtId="165" fontId="8" fillId="3" borderId="0" xfId="0" applyNumberFormat="1" applyFont="1" applyFill="1" applyAlignment="1">
      <alignment vertical="center"/>
    </xf>
    <xf numFmtId="165" fontId="8" fillId="0" borderId="0" xfId="0" applyNumberFormat="1" applyFont="1" applyBorder="1" applyAlignment="1">
      <alignment vertical="center"/>
    </xf>
    <xf numFmtId="165" fontId="5" fillId="0" borderId="0" xfId="0" applyNumberFormat="1" applyFont="1" applyAlignment="1">
      <alignment vertical="center"/>
    </xf>
    <xf numFmtId="165" fontId="5" fillId="0" borderId="0" xfId="0" applyNumberFormat="1" applyFont="1" applyBorder="1" applyAlignment="1">
      <alignment vertical="center"/>
    </xf>
    <xf numFmtId="165" fontId="39" fillId="0" borderId="0" xfId="0" applyNumberFormat="1" applyFont="1" applyBorder="1" applyAlignment="1">
      <alignment vertical="center"/>
    </xf>
    <xf numFmtId="165" fontId="9" fillId="0" borderId="0" xfId="0" applyNumberFormat="1" applyFont="1" applyAlignment="1">
      <alignment vertical="center"/>
    </xf>
    <xf numFmtId="165" fontId="9" fillId="0" borderId="0" xfId="0" applyNumberFormat="1" applyFont="1" applyFill="1" applyAlignment="1">
      <alignment vertical="center"/>
    </xf>
    <xf numFmtId="165" fontId="9" fillId="3" borderId="0" xfId="0" applyNumberFormat="1" applyFont="1" applyFill="1" applyAlignment="1">
      <alignment vertical="center"/>
    </xf>
    <xf numFmtId="165" fontId="9" fillId="0" borderId="0" xfId="0" applyNumberFormat="1" applyFont="1" applyBorder="1" applyAlignment="1">
      <alignment vertical="center"/>
    </xf>
    <xf numFmtId="0" fontId="5" fillId="0" borderId="0" xfId="0" applyFont="1" applyAlignment="1">
      <alignment vertical="center"/>
    </xf>
    <xf numFmtId="49" fontId="5" fillId="0" borderId="0" xfId="0" applyNumberFormat="1" applyFont="1" applyAlignment="1">
      <alignment horizontal="left" vertical="center" indent="1"/>
    </xf>
    <xf numFmtId="165" fontId="40" fillId="0" borderId="0" xfId="0" applyNumberFormat="1" applyFont="1" applyBorder="1" applyAlignment="1">
      <alignment vertical="center"/>
    </xf>
    <xf numFmtId="165" fontId="4" fillId="0" borderId="5" xfId="0" applyNumberFormat="1" applyFont="1" applyBorder="1" applyAlignment="1">
      <alignment vertical="center"/>
    </xf>
    <xf numFmtId="165" fontId="4" fillId="3" borderId="5" xfId="0" applyNumberFormat="1" applyFont="1" applyFill="1" applyBorder="1" applyAlignment="1">
      <alignment vertical="center"/>
    </xf>
    <xf numFmtId="49" fontId="6" fillId="0" borderId="0" xfId="0" applyNumberFormat="1" applyFont="1"/>
    <xf numFmtId="0" fontId="8" fillId="0" borderId="0" xfId="0" applyFont="1" applyAlignment="1">
      <alignment horizontal="center"/>
    </xf>
    <xf numFmtId="49" fontId="4" fillId="0" borderId="16" xfId="0" applyNumberFormat="1" applyFont="1" applyBorder="1" applyAlignment="1">
      <alignment vertical="center"/>
    </xf>
    <xf numFmtId="49" fontId="4" fillId="0" borderId="16" xfId="0" applyNumberFormat="1" applyFont="1" applyBorder="1" applyAlignment="1">
      <alignment horizontal="center" wrapText="1"/>
    </xf>
    <xf numFmtId="49" fontId="5" fillId="0" borderId="0" xfId="0" applyNumberFormat="1" applyFont="1" applyAlignment="1">
      <alignment horizontal="center" vertical="center" wrapText="1"/>
    </xf>
    <xf numFmtId="165" fontId="8" fillId="0" borderId="0" xfId="0" applyNumberFormat="1" applyFont="1" applyFill="1" applyBorder="1" applyAlignment="1">
      <alignment vertical="center"/>
    </xf>
    <xf numFmtId="180" fontId="8" fillId="0" borderId="0" xfId="0" applyNumberFormat="1" applyFont="1" applyBorder="1" applyAlignment="1">
      <alignment horizontal="right" vertical="center"/>
    </xf>
    <xf numFmtId="180" fontId="31" fillId="0" borderId="0" xfId="0" applyNumberFormat="1" applyFont="1" applyBorder="1" applyAlignment="1">
      <alignment horizontal="right" vertical="center"/>
    </xf>
    <xf numFmtId="49" fontId="4" fillId="0" borderId="17" xfId="0" applyNumberFormat="1" applyFont="1" applyFill="1" applyBorder="1" applyAlignment="1">
      <alignment horizontal="center" wrapText="1"/>
    </xf>
    <xf numFmtId="49" fontId="4" fillId="3" borderId="17" xfId="0" applyNumberFormat="1" applyFont="1" applyFill="1" applyBorder="1" applyAlignment="1">
      <alignment horizontal="center" wrapText="1"/>
    </xf>
    <xf numFmtId="180" fontId="4" fillId="0" borderId="16" xfId="0" applyNumberFormat="1" applyFont="1" applyBorder="1" applyAlignment="1">
      <alignment horizontal="center" vertical="center" wrapText="1"/>
    </xf>
    <xf numFmtId="0" fontId="3" fillId="0" borderId="5" xfId="0" applyFont="1" applyBorder="1" applyAlignment="1">
      <alignment vertical="center"/>
    </xf>
    <xf numFmtId="0" fontId="51" fillId="0" borderId="5" xfId="0" applyFont="1" applyBorder="1" applyAlignment="1">
      <alignment vertical="center"/>
    </xf>
    <xf numFmtId="0" fontId="2" fillId="0" borderId="5" xfId="0" applyFont="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0" fillId="0" borderId="0" xfId="0" applyBorder="1" applyAlignment="1">
      <alignment vertical="center"/>
    </xf>
    <xf numFmtId="0" fontId="2" fillId="0" borderId="17" xfId="0" applyFont="1" applyBorder="1" applyAlignment="1">
      <alignment vertical="center"/>
    </xf>
    <xf numFmtId="0" fontId="8" fillId="3" borderId="0" xfId="0" applyFont="1" applyFill="1" applyBorder="1" applyAlignment="1">
      <alignment vertical="center"/>
    </xf>
    <xf numFmtId="184" fontId="4" fillId="0" borderId="0" xfId="0" applyNumberFormat="1" applyFont="1" applyFill="1" applyBorder="1" applyAlignment="1" applyProtection="1">
      <alignment vertical="center"/>
    </xf>
    <xf numFmtId="184" fontId="4" fillId="0" borderId="0" xfId="0" applyNumberFormat="1" applyFont="1" applyBorder="1" applyAlignment="1" applyProtection="1">
      <alignment vertical="center"/>
    </xf>
    <xf numFmtId="184" fontId="4" fillId="3" borderId="0" xfId="0" applyNumberFormat="1" applyFont="1" applyFill="1" applyBorder="1" applyAlignment="1" applyProtection="1">
      <alignment vertical="center"/>
    </xf>
    <xf numFmtId="0" fontId="4" fillId="3" borderId="0" xfId="0" applyFont="1" applyFill="1" applyBorder="1" applyAlignment="1">
      <alignment vertical="center"/>
    </xf>
    <xf numFmtId="37" fontId="4" fillId="0" borderId="0" xfId="0" applyNumberFormat="1" applyFont="1" applyFill="1" applyBorder="1" applyAlignment="1" applyProtection="1">
      <alignment vertical="center"/>
    </xf>
    <xf numFmtId="37" fontId="4" fillId="0" borderId="0" xfId="0" applyNumberFormat="1" applyFont="1" applyBorder="1" applyAlignment="1" applyProtection="1">
      <alignment vertical="center"/>
    </xf>
    <xf numFmtId="37" fontId="4" fillId="3" borderId="0" xfId="0" applyNumberFormat="1" applyFont="1" applyFill="1" applyBorder="1" applyAlignment="1" applyProtection="1">
      <alignment vertical="center"/>
    </xf>
    <xf numFmtId="175" fontId="4" fillId="0" borderId="0" xfId="0" applyNumberFormat="1" applyFont="1" applyFill="1" applyBorder="1" applyAlignment="1" applyProtection="1">
      <alignment vertical="center"/>
    </xf>
    <xf numFmtId="175" fontId="4" fillId="0" borderId="0" xfId="0" applyNumberFormat="1" applyFont="1" applyBorder="1" applyAlignment="1" applyProtection="1">
      <alignment vertical="center"/>
    </xf>
    <xf numFmtId="175" fontId="4" fillId="3" borderId="0" xfId="0" applyNumberFormat="1" applyFont="1" applyFill="1" applyBorder="1" applyAlignment="1" applyProtection="1">
      <alignment vertical="center"/>
    </xf>
    <xf numFmtId="181" fontId="4" fillId="0" borderId="0" xfId="0" applyNumberFormat="1" applyFont="1" applyFill="1" applyBorder="1" applyAlignment="1">
      <alignment vertical="center"/>
    </xf>
    <xf numFmtId="181" fontId="4" fillId="3" borderId="0" xfId="0" applyNumberFormat="1" applyFont="1" applyFill="1" applyBorder="1" applyAlignment="1">
      <alignment vertical="center"/>
    </xf>
    <xf numFmtId="0" fontId="5" fillId="0" borderId="0" xfId="0" applyFont="1" applyBorder="1" applyAlignment="1">
      <alignment vertical="center"/>
    </xf>
    <xf numFmtId="37" fontId="8" fillId="0" borderId="0" xfId="0" applyNumberFormat="1" applyFont="1" applyBorder="1" applyAlignment="1" applyProtection="1">
      <alignment vertical="center"/>
    </xf>
    <xf numFmtId="37" fontId="8" fillId="0" borderId="0" xfId="0" applyNumberFormat="1" applyFont="1" applyFill="1" applyBorder="1" applyAlignment="1" applyProtection="1">
      <alignment vertical="center"/>
    </xf>
    <xf numFmtId="37" fontId="8" fillId="3" borderId="0" xfId="0" applyNumberFormat="1" applyFont="1" applyFill="1" applyBorder="1" applyAlignment="1" applyProtection="1">
      <alignment vertical="center"/>
    </xf>
    <xf numFmtId="37" fontId="4" fillId="0"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right" vertical="center"/>
    </xf>
    <xf numFmtId="165" fontId="4" fillId="0" borderId="0" xfId="0" applyNumberFormat="1" applyFont="1" applyFill="1" applyBorder="1"/>
    <xf numFmtId="0" fontId="0" fillId="0" borderId="5" xfId="0" applyBorder="1" applyAlignment="1">
      <alignment vertical="center"/>
    </xf>
    <xf numFmtId="37" fontId="8" fillId="0" borderId="5" xfId="0" applyNumberFormat="1" applyFont="1" applyBorder="1" applyAlignment="1" applyProtection="1">
      <alignment vertical="center"/>
    </xf>
    <xf numFmtId="37" fontId="8" fillId="0" borderId="5" xfId="0" applyNumberFormat="1" applyFont="1" applyFill="1" applyBorder="1" applyAlignment="1" applyProtection="1">
      <alignment vertical="center"/>
    </xf>
    <xf numFmtId="37" fontId="8" fillId="3" borderId="5" xfId="0" applyNumberFormat="1" applyFont="1" applyFill="1" applyBorder="1" applyAlignment="1" applyProtection="1">
      <alignment vertical="center"/>
    </xf>
    <xf numFmtId="0" fontId="2" fillId="0" borderId="0" xfId="0" applyFont="1" applyBorder="1" applyAlignment="1">
      <alignment vertical="center"/>
    </xf>
    <xf numFmtId="0" fontId="14" fillId="0" borderId="0" xfId="0" applyFont="1" applyBorder="1" applyAlignment="1">
      <alignment vertical="center" wrapText="1"/>
    </xf>
    <xf numFmtId="0" fontId="14" fillId="0" borderId="0"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wrapText="1"/>
    </xf>
    <xf numFmtId="0" fontId="8" fillId="0" borderId="5"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2" fillId="0" borderId="0" xfId="0" applyFont="1" applyAlignment="1">
      <alignment vertical="center"/>
    </xf>
    <xf numFmtId="0" fontId="4" fillId="0" borderId="0" xfId="0" quotePrefix="1" applyFont="1" applyFill="1" applyBorder="1" applyAlignment="1">
      <alignment horizontal="center" vertical="center" wrapText="1"/>
    </xf>
    <xf numFmtId="0" fontId="4" fillId="0" borderId="0" xfId="0" quotePrefix="1"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0" xfId="0" applyFont="1" applyAlignment="1">
      <alignment vertical="center"/>
    </xf>
    <xf numFmtId="165"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0" fontId="8" fillId="0" borderId="0" xfId="0" applyFont="1" applyAlignment="1">
      <alignment horizontal="left" vertical="center"/>
    </xf>
    <xf numFmtId="0" fontId="8" fillId="2" borderId="0" xfId="0" quotePrefix="1" applyFont="1" applyFill="1" applyAlignment="1">
      <alignment horizontal="left" vertical="center"/>
    </xf>
    <xf numFmtId="0" fontId="8" fillId="2" borderId="0" xfId="0" applyFont="1" applyFill="1" applyAlignment="1">
      <alignment vertical="center"/>
    </xf>
    <xf numFmtId="165" fontId="8" fillId="2" borderId="0" xfId="0" applyNumberFormat="1" applyFont="1" applyFill="1" applyAlignment="1">
      <alignment horizontal="right" vertical="center"/>
    </xf>
    <xf numFmtId="0" fontId="8" fillId="2" borderId="0" xfId="0" applyFont="1" applyFill="1" applyAlignment="1">
      <alignment horizontal="left" vertical="center"/>
    </xf>
    <xf numFmtId="0" fontId="6" fillId="0" borderId="0" xfId="0" applyFont="1" applyAlignment="1">
      <alignment horizontal="left" vertical="center"/>
    </xf>
    <xf numFmtId="0" fontId="8" fillId="0" borderId="0" xfId="0" applyFont="1" applyFill="1" applyAlignment="1">
      <alignment horizontal="left" vertical="center"/>
    </xf>
    <xf numFmtId="165" fontId="54" fillId="0" borderId="0" xfId="0" applyNumberFormat="1" applyFont="1" applyFill="1" applyAlignment="1">
      <alignment horizontal="right" vertical="center"/>
    </xf>
    <xf numFmtId="0" fontId="8" fillId="0" borderId="0" xfId="0" applyFont="1" applyAlignment="1">
      <alignment horizontal="center"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30" fillId="0" borderId="0" xfId="0" applyFont="1" applyAlignment="1">
      <alignment horizontal="center" vertical="top"/>
    </xf>
    <xf numFmtId="0" fontId="18" fillId="0" borderId="0" xfId="0" applyFont="1" applyFill="1" applyAlignment="1">
      <alignment vertical="center" wrapText="1"/>
    </xf>
    <xf numFmtId="0" fontId="18" fillId="0" borderId="0" xfId="0" applyFont="1" applyAlignment="1">
      <alignment vertical="center" wrapText="1"/>
    </xf>
    <xf numFmtId="0" fontId="3" fillId="2" borderId="5" xfId="0" applyFont="1" applyFill="1" applyBorder="1" applyAlignment="1">
      <alignment vertical="center"/>
    </xf>
    <xf numFmtId="0" fontId="8" fillId="2" borderId="5"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0" fontId="8" fillId="2" borderId="0" xfId="0" applyFont="1" applyFill="1" applyBorder="1" applyAlignment="1">
      <alignment vertical="center"/>
    </xf>
    <xf numFmtId="0" fontId="4"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2" borderId="0" xfId="0" applyFont="1" applyFill="1" applyAlignment="1">
      <alignment vertical="center"/>
    </xf>
    <xf numFmtId="0" fontId="8" fillId="2" borderId="0" xfId="0" applyFont="1" applyFill="1" applyBorder="1" applyAlignment="1">
      <alignment horizontal="left" vertical="center"/>
    </xf>
    <xf numFmtId="165" fontId="8" fillId="2" borderId="0" xfId="0" applyNumberFormat="1" applyFont="1" applyFill="1" applyBorder="1" applyAlignment="1">
      <alignment horizontal="right" vertical="center"/>
    </xf>
    <xf numFmtId="0" fontId="8" fillId="2" borderId="18" xfId="0" applyFont="1" applyFill="1" applyBorder="1" applyAlignment="1">
      <alignment horizontal="left" vertical="center"/>
    </xf>
    <xf numFmtId="0" fontId="8" fillId="2" borderId="18" xfId="0" applyFont="1" applyFill="1" applyBorder="1" applyAlignment="1">
      <alignment vertical="center"/>
    </xf>
    <xf numFmtId="0" fontId="8" fillId="2" borderId="18" xfId="0" applyFont="1" applyFill="1" applyBorder="1" applyAlignment="1">
      <alignment horizontal="center" vertical="center"/>
    </xf>
    <xf numFmtId="0" fontId="30" fillId="0" borderId="0" xfId="0" applyFont="1" applyFill="1" applyAlignment="1">
      <alignment horizontal="center" vertical="top"/>
    </xf>
    <xf numFmtId="0" fontId="4" fillId="0" borderId="0" xfId="0" applyFont="1" applyFill="1" applyAlignment="1">
      <alignment horizontal="left" vertical="center"/>
    </xf>
    <xf numFmtId="0" fontId="18" fillId="0" borderId="0" xfId="0" applyFont="1" applyFill="1" applyBorder="1" applyAlignment="1">
      <alignment vertical="center" wrapText="1"/>
    </xf>
    <xf numFmtId="0" fontId="30" fillId="2" borderId="0" xfId="0" applyFont="1" applyFill="1" applyAlignment="1">
      <alignment horizontal="center" vertical="top"/>
    </xf>
    <xf numFmtId="0" fontId="18" fillId="2" borderId="0" xfId="0" applyFont="1" applyFill="1" applyBorder="1" applyAlignment="1">
      <alignment vertical="center" wrapText="1"/>
    </xf>
    <xf numFmtId="0" fontId="4" fillId="0" borderId="0" xfId="0" applyFont="1" applyAlignment="1">
      <alignment horizontal="left" vertical="center"/>
    </xf>
    <xf numFmtId="0" fontId="14" fillId="2" borderId="0" xfId="0" applyFont="1" applyFill="1" applyBorder="1" applyAlignment="1">
      <alignment vertical="center" wrapText="1"/>
    </xf>
    <xf numFmtId="0" fontId="6" fillId="2" borderId="0" xfId="0" quotePrefix="1" applyFont="1" applyFill="1" applyAlignment="1">
      <alignment horizontal="left" vertical="center"/>
    </xf>
    <xf numFmtId="165" fontId="8" fillId="2" borderId="0" xfId="0" applyNumberFormat="1" applyFont="1" applyFill="1" applyAlignment="1">
      <alignment horizontal="left" vertical="center"/>
    </xf>
    <xf numFmtId="165" fontId="8" fillId="0" borderId="0" xfId="0" applyNumberFormat="1" applyFont="1" applyFill="1" applyAlignment="1">
      <alignment horizontal="left" vertical="center"/>
    </xf>
    <xf numFmtId="165" fontId="8" fillId="0" borderId="0" xfId="0" applyNumberFormat="1" applyFont="1" applyAlignment="1">
      <alignment horizontal="left" vertical="center"/>
    </xf>
    <xf numFmtId="0" fontId="2" fillId="0" borderId="0" xfId="0" applyFont="1" applyFill="1" applyAlignment="1">
      <alignment vertical="center"/>
    </xf>
    <xf numFmtId="0" fontId="18" fillId="2" borderId="0" xfId="0" applyFont="1" applyFill="1" applyAlignment="1">
      <alignment vertical="center" wrapText="1"/>
    </xf>
    <xf numFmtId="165" fontId="8" fillId="2" borderId="0" xfId="0" applyNumberFormat="1" applyFont="1" applyFill="1" applyAlignment="1">
      <alignment horizontal="right" vertical="center" wrapText="1"/>
    </xf>
    <xf numFmtId="165" fontId="8" fillId="0" borderId="0" xfId="0" applyNumberFormat="1" applyFont="1" applyFill="1" applyAlignment="1">
      <alignment horizontal="right" vertical="center" wrapText="1"/>
    </xf>
    <xf numFmtId="165" fontId="57" fillId="2" borderId="0" xfId="0" applyNumberFormat="1" applyFont="1" applyFill="1" applyAlignment="1">
      <alignment horizontal="right" vertical="center"/>
    </xf>
    <xf numFmtId="0" fontId="57" fillId="0" borderId="0" xfId="0" applyFont="1" applyAlignment="1">
      <alignment vertical="center"/>
    </xf>
    <xf numFmtId="165" fontId="57" fillId="0" borderId="0" xfId="0" applyNumberFormat="1" applyFont="1" applyAlignment="1">
      <alignment horizontal="right" vertical="center"/>
    </xf>
    <xf numFmtId="0" fontId="8" fillId="0" borderId="0" xfId="0" quotePrefix="1" applyFont="1" applyAlignment="1">
      <alignment horizontal="left" vertical="center"/>
    </xf>
    <xf numFmtId="2" fontId="8" fillId="0" borderId="0" xfId="0" applyNumberFormat="1" applyFont="1" applyFill="1" applyBorder="1" applyAlignment="1">
      <alignment vertical="center"/>
    </xf>
    <xf numFmtId="0" fontId="30"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NumberFormat="1" applyFont="1" applyBorder="1" applyAlignment="1">
      <alignment horizontal="left" vertical="center"/>
    </xf>
    <xf numFmtId="0" fontId="3" fillId="0" borderId="0" xfId="0" applyFont="1" applyAlignment="1">
      <alignment vertical="center"/>
    </xf>
    <xf numFmtId="0" fontId="0" fillId="0" borderId="0" xfId="0" applyAlignment="1">
      <alignment vertical="center"/>
    </xf>
    <xf numFmtId="0" fontId="58" fillId="0" borderId="0" xfId="0" applyFont="1" applyAlignment="1">
      <alignment vertical="center"/>
    </xf>
    <xf numFmtId="0" fontId="3" fillId="0" borderId="0" xfId="0" applyFont="1" applyAlignment="1">
      <alignment horizontal="left" vertical="center" indent="5"/>
    </xf>
    <xf numFmtId="0" fontId="3" fillId="0" borderId="5" xfId="0" applyFont="1" applyBorder="1" applyAlignment="1">
      <alignment horizontal="left" vertical="center"/>
    </xf>
    <xf numFmtId="0" fontId="3" fillId="0" borderId="18" xfId="0" applyFont="1" applyBorder="1" applyAlignment="1">
      <alignment horizontal="left" vertical="center"/>
    </xf>
    <xf numFmtId="0" fontId="14" fillId="0" borderId="18" xfId="0" applyFont="1" applyBorder="1" applyAlignment="1">
      <alignment horizontal="center" vertical="center"/>
    </xf>
    <xf numFmtId="0" fontId="3" fillId="0" borderId="0" xfId="0" applyFont="1" applyBorder="1" applyAlignment="1">
      <alignment horizontal="left" vertical="center"/>
    </xf>
    <xf numFmtId="49" fontId="4" fillId="0" borderId="0" xfId="0" applyNumberFormat="1" applyFont="1" applyAlignment="1">
      <alignment horizontal="center" vertical="center"/>
    </xf>
    <xf numFmtId="49" fontId="4" fillId="0" borderId="0" xfId="0" applyNumberFormat="1" applyFont="1" applyFill="1" applyAlignment="1">
      <alignment horizontal="center" vertical="center"/>
    </xf>
    <xf numFmtId="0" fontId="60" fillId="0" borderId="0" xfId="16" applyFont="1" applyAlignment="1" applyProtection="1">
      <alignment vertical="center"/>
    </xf>
    <xf numFmtId="49" fontId="9" fillId="0" borderId="0" xfId="0" applyNumberFormat="1" applyFont="1" applyAlignment="1">
      <alignment horizontal="center" vertical="center"/>
    </xf>
    <xf numFmtId="49" fontId="23" fillId="0" borderId="0" xfId="0" applyNumberFormat="1" applyFont="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horizontal="center" vertical="center" wrapText="1"/>
    </xf>
    <xf numFmtId="0" fontId="58" fillId="0" borderId="0" xfId="16" applyFont="1" applyAlignment="1" applyProtection="1">
      <alignment vertical="center"/>
    </xf>
    <xf numFmtId="0" fontId="4" fillId="0" borderId="0" xfId="0" quotePrefix="1" applyFont="1" applyAlignment="1">
      <alignment horizontal="left" vertical="center"/>
    </xf>
    <xf numFmtId="49" fontId="4" fillId="2" borderId="0" xfId="0" applyNumberFormat="1" applyFont="1" applyFill="1" applyAlignment="1">
      <alignment horizontal="center" vertical="center"/>
    </xf>
    <xf numFmtId="0" fontId="20" fillId="0" borderId="0" xfId="0" applyFont="1" applyAlignment="1">
      <alignment vertical="center"/>
    </xf>
    <xf numFmtId="49" fontId="4" fillId="0" borderId="5"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0" fillId="0" borderId="0" xfId="0" applyFont="1" applyAlignment="1">
      <alignment vertical="top"/>
    </xf>
    <xf numFmtId="0" fontId="58" fillId="0" borderId="0" xfId="0" applyFont="1" applyAlignment="1">
      <alignment vertical="top"/>
    </xf>
    <xf numFmtId="0" fontId="14" fillId="0" borderId="0" xfId="0" applyFont="1" applyAlignment="1">
      <alignment vertical="top"/>
    </xf>
    <xf numFmtId="0" fontId="14" fillId="0" borderId="0" xfId="0" applyFont="1" applyBorder="1" applyAlignment="1">
      <alignment wrapText="1"/>
    </xf>
    <xf numFmtId="0" fontId="58" fillId="0" borderId="0" xfId="0" applyFont="1" applyFill="1" applyAlignment="1">
      <alignment vertical="top"/>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175" fontId="3" fillId="0" borderId="5" xfId="4" applyFont="1" applyBorder="1" applyAlignment="1">
      <alignment horizontal="left" vertical="center"/>
    </xf>
    <xf numFmtId="175" fontId="16" fillId="0" borderId="5" xfId="4" applyBorder="1" applyAlignment="1">
      <alignment horizontal="left" vertical="center"/>
    </xf>
    <xf numFmtId="175" fontId="2" fillId="0" borderId="5" xfId="4" applyFont="1" applyBorder="1" applyAlignment="1">
      <alignment vertical="center"/>
    </xf>
    <xf numFmtId="175" fontId="2" fillId="0" borderId="0" xfId="4" applyFont="1" applyAlignment="1">
      <alignment vertical="center"/>
    </xf>
    <xf numFmtId="175" fontId="4" fillId="0" borderId="0" xfId="4" applyFont="1" applyAlignment="1">
      <alignment horizontal="right" vertical="center"/>
    </xf>
    <xf numFmtId="175" fontId="14" fillId="0" borderId="0" xfId="4" applyFont="1" applyAlignment="1">
      <alignment vertical="center"/>
    </xf>
    <xf numFmtId="175" fontId="14" fillId="0" borderId="18" xfId="4" applyFont="1" applyBorder="1" applyAlignment="1">
      <alignment horizontal="center" vertical="center" wrapText="1"/>
    </xf>
    <xf numFmtId="175" fontId="16" fillId="0" borderId="0" xfId="4" applyAlignment="1">
      <alignment horizontal="center" vertical="center" wrapText="1"/>
    </xf>
    <xf numFmtId="175" fontId="4" fillId="0" borderId="5" xfId="4" applyFont="1" applyBorder="1" applyAlignment="1">
      <alignment horizontal="right" vertical="center"/>
    </xf>
    <xf numFmtId="175" fontId="14" fillId="0" borderId="5" xfId="4" applyFont="1" applyBorder="1" applyAlignment="1">
      <alignment vertical="center"/>
    </xf>
    <xf numFmtId="175" fontId="16" fillId="0" borderId="5" xfId="4" applyBorder="1" applyAlignment="1">
      <alignment horizontal="center" vertical="center" wrapText="1"/>
    </xf>
    <xf numFmtId="175" fontId="5" fillId="0" borderId="0" xfId="4" applyFont="1" applyAlignment="1">
      <alignment horizontal="left" vertical="center"/>
    </xf>
    <xf numFmtId="169" fontId="5" fillId="0" borderId="0" xfId="4" applyNumberFormat="1" applyFont="1" applyAlignment="1">
      <alignment horizontal="left" vertical="center"/>
    </xf>
    <xf numFmtId="175" fontId="8" fillId="0" borderId="0" xfId="4" applyFont="1" applyAlignment="1">
      <alignment vertical="center"/>
    </xf>
    <xf numFmtId="175" fontId="4" fillId="0" borderId="0" xfId="4" quotePrefix="1" applyFont="1" applyAlignment="1">
      <alignment horizontal="center" vertical="center"/>
    </xf>
    <xf numFmtId="175" fontId="4" fillId="0" borderId="0" xfId="4" applyFont="1" applyAlignment="1">
      <alignment vertical="center"/>
    </xf>
    <xf numFmtId="37" fontId="4" fillId="0" borderId="0" xfId="4" applyNumberFormat="1" applyFont="1" applyAlignment="1">
      <alignment vertical="center"/>
    </xf>
    <xf numFmtId="165" fontId="4" fillId="0" borderId="0" xfId="4" quotePrefix="1" applyNumberFormat="1" applyFont="1" applyAlignment="1" applyProtection="1">
      <alignment horizontal="center" vertical="center"/>
      <protection locked="0"/>
    </xf>
    <xf numFmtId="37" fontId="4" fillId="0" borderId="5" xfId="4" applyNumberFormat="1" applyFont="1" applyBorder="1" applyAlignment="1">
      <alignment vertical="center"/>
    </xf>
    <xf numFmtId="37" fontId="4" fillId="0" borderId="5" xfId="4" applyNumberFormat="1" applyFont="1" applyBorder="1" applyAlignment="1">
      <alignment horizontal="right" vertical="center"/>
    </xf>
    <xf numFmtId="37" fontId="4" fillId="0" borderId="5" xfId="4" applyNumberFormat="1" applyFont="1" applyBorder="1" applyAlignment="1">
      <alignment horizontal="center" vertical="center"/>
    </xf>
    <xf numFmtId="175" fontId="4" fillId="0" borderId="0" xfId="4" quotePrefix="1" applyFont="1" applyAlignment="1">
      <alignment horizontal="right" vertical="center"/>
    </xf>
    <xf numFmtId="165" fontId="4" fillId="0" borderId="17" xfId="4" quotePrefix="1" applyNumberFormat="1" applyFont="1" applyBorder="1" applyAlignment="1" applyProtection="1">
      <alignment horizontal="center" vertical="center"/>
      <protection locked="0"/>
    </xf>
    <xf numFmtId="37" fontId="4" fillId="0" borderId="0" xfId="4" quotePrefix="1" applyNumberFormat="1" applyFont="1" applyAlignment="1">
      <alignment horizontal="right" vertical="center"/>
    </xf>
    <xf numFmtId="37" fontId="62" fillId="0" borderId="0" xfId="4" applyNumberFormat="1" applyFont="1" applyAlignment="1">
      <alignment vertical="center"/>
    </xf>
    <xf numFmtId="37" fontId="4" fillId="0" borderId="19" xfId="4" applyNumberFormat="1" applyFont="1" applyBorder="1" applyAlignment="1">
      <alignment vertical="center"/>
    </xf>
    <xf numFmtId="164" fontId="4" fillId="0" borderId="0" xfId="4" applyNumberFormat="1" applyFont="1" applyAlignment="1">
      <alignment vertical="center"/>
    </xf>
    <xf numFmtId="37" fontId="4" fillId="0" borderId="0" xfId="4" applyNumberFormat="1" applyFont="1" applyFill="1" applyAlignment="1">
      <alignment vertical="center"/>
    </xf>
    <xf numFmtId="37" fontId="4" fillId="0" borderId="0" xfId="4" applyNumberFormat="1" applyFont="1" applyBorder="1" applyAlignment="1">
      <alignment vertical="center"/>
    </xf>
    <xf numFmtId="175" fontId="4" fillId="0" borderId="0" xfId="4" applyFont="1" applyAlignment="1">
      <alignment horizontal="left" vertical="center"/>
    </xf>
    <xf numFmtId="37" fontId="36" fillId="0" borderId="0" xfId="4" applyNumberFormat="1" applyFont="1" applyBorder="1" applyAlignment="1">
      <alignment vertical="center"/>
    </xf>
    <xf numFmtId="175" fontId="2" fillId="0" borderId="0" xfId="4" applyFont="1" applyAlignment="1">
      <alignment horizontal="right" vertical="center"/>
    </xf>
    <xf numFmtId="37" fontId="63" fillId="0" borderId="0" xfId="4" applyNumberFormat="1" applyFont="1" applyBorder="1" applyAlignment="1">
      <alignment vertical="center"/>
    </xf>
    <xf numFmtId="175" fontId="3" fillId="0" borderId="5" xfId="4" applyFont="1" applyBorder="1" applyAlignment="1">
      <alignment vertical="center"/>
    </xf>
    <xf numFmtId="175" fontId="14" fillId="0" borderId="18" xfId="4" applyFont="1" applyBorder="1" applyAlignment="1">
      <alignment horizontal="right" vertical="center"/>
    </xf>
    <xf numFmtId="175" fontId="14" fillId="0" borderId="18" xfId="4" applyFont="1" applyBorder="1" applyAlignment="1">
      <alignment vertical="center"/>
    </xf>
    <xf numFmtId="175" fontId="14" fillId="0" borderId="18" xfId="4" applyFont="1" applyBorder="1" applyAlignment="1">
      <alignment horizontal="center" vertical="center"/>
    </xf>
    <xf numFmtId="175" fontId="14" fillId="0" borderId="0" xfId="4" applyFont="1" applyBorder="1" applyAlignment="1">
      <alignment horizontal="right" vertical="center"/>
    </xf>
    <xf numFmtId="175" fontId="14" fillId="0" borderId="0" xfId="4" applyFont="1" applyBorder="1" applyAlignment="1">
      <alignment vertical="center"/>
    </xf>
    <xf numFmtId="175" fontId="14" fillId="0" borderId="0" xfId="4" applyFont="1" applyBorder="1" applyAlignment="1">
      <alignment horizontal="center" vertical="center"/>
    </xf>
    <xf numFmtId="175" fontId="14" fillId="0" borderId="5" xfId="4" applyFont="1" applyBorder="1" applyAlignment="1">
      <alignment horizontal="right" vertical="center"/>
    </xf>
    <xf numFmtId="175" fontId="14" fillId="0" borderId="5" xfId="4" applyFont="1" applyBorder="1" applyAlignment="1">
      <alignment horizontal="center" vertical="center"/>
    </xf>
    <xf numFmtId="169" fontId="51" fillId="0" borderId="0" xfId="4" applyNumberFormat="1" applyFont="1" applyAlignment="1">
      <alignment horizontal="left" vertical="center"/>
    </xf>
    <xf numFmtId="175" fontId="16" fillId="0" borderId="0" xfId="4" applyAlignment="1">
      <alignment vertical="center"/>
    </xf>
    <xf numFmtId="175" fontId="4" fillId="0" borderId="5" xfId="4" applyFont="1" applyBorder="1" applyAlignment="1">
      <alignment vertical="center"/>
    </xf>
    <xf numFmtId="175" fontId="3" fillId="0" borderId="0" xfId="4" applyFont="1" applyAlignment="1">
      <alignment horizontal="center" vertical="center"/>
    </xf>
    <xf numFmtId="175" fontId="3" fillId="0" borderId="0" xfId="4" applyFont="1" applyAlignment="1">
      <alignment vertical="top"/>
    </xf>
    <xf numFmtId="175" fontId="16" fillId="0" borderId="0" xfId="4" applyAlignment="1">
      <alignment horizontal="left" vertical="center"/>
    </xf>
    <xf numFmtId="175" fontId="3" fillId="0" borderId="0" xfId="4" applyFont="1" applyAlignment="1">
      <alignment horizontal="center" vertical="top"/>
    </xf>
    <xf numFmtId="175" fontId="14" fillId="0" borderId="0" xfId="4" applyFont="1" applyAlignment="1">
      <alignment horizontal="left" vertical="center" wrapText="1"/>
    </xf>
    <xf numFmtId="175" fontId="14" fillId="0" borderId="0" xfId="4" applyFont="1" applyAlignment="1">
      <alignment horizontal="left" vertical="center"/>
    </xf>
    <xf numFmtId="0" fontId="3" fillId="0" borderId="0" xfId="17" applyFont="1" applyAlignment="1">
      <alignment vertical="center"/>
    </xf>
    <xf numFmtId="0" fontId="2" fillId="0" borderId="0" xfId="17" applyAlignment="1">
      <alignment vertical="center"/>
    </xf>
    <xf numFmtId="0" fontId="3" fillId="0" borderId="0" xfId="17" applyFont="1" applyAlignment="1">
      <alignment horizontal="left" vertical="center"/>
    </xf>
    <xf numFmtId="0" fontId="65" fillId="0" borderId="0" xfId="17" applyFont="1" applyAlignment="1">
      <alignment vertical="center"/>
    </xf>
    <xf numFmtId="0" fontId="6" fillId="0" borderId="5" xfId="17" applyFont="1" applyBorder="1" applyAlignment="1">
      <alignment horizontal="left" vertical="center" indent="5"/>
    </xf>
    <xf numFmtId="0" fontId="3" fillId="0" borderId="5" xfId="17" applyFont="1" applyBorder="1" applyAlignment="1">
      <alignment vertical="center"/>
    </xf>
    <xf numFmtId="0" fontId="2" fillId="0" borderId="5" xfId="17" applyBorder="1" applyAlignment="1">
      <alignment vertical="center"/>
    </xf>
    <xf numFmtId="0" fontId="2" fillId="0" borderId="18" xfId="17" applyBorder="1" applyAlignment="1">
      <alignment vertical="center"/>
    </xf>
    <xf numFmtId="0" fontId="4" fillId="0" borderId="18" xfId="17" applyFont="1" applyBorder="1" applyAlignment="1">
      <alignment horizontal="center" vertical="center"/>
    </xf>
    <xf numFmtId="0" fontId="2" fillId="0" borderId="0" xfId="17" applyBorder="1" applyAlignment="1">
      <alignment vertical="center"/>
    </xf>
    <xf numFmtId="0" fontId="4" fillId="0" borderId="0" xfId="17" applyFont="1" applyBorder="1" applyAlignment="1">
      <alignment horizontal="center" vertical="center"/>
    </xf>
    <xf numFmtId="0" fontId="4" fillId="0" borderId="5" xfId="17" applyFont="1" applyBorder="1" applyAlignment="1">
      <alignment horizontal="center" vertical="center"/>
    </xf>
    <xf numFmtId="0" fontId="4" fillId="0" borderId="0" xfId="17" applyFont="1" applyAlignment="1">
      <alignment horizontal="center" vertical="center"/>
    </xf>
    <xf numFmtId="0" fontId="8" fillId="0" borderId="0" xfId="17" applyFont="1" applyAlignment="1">
      <alignment vertical="center"/>
    </xf>
    <xf numFmtId="164" fontId="8" fillId="0" borderId="0" xfId="17" applyNumberFormat="1" applyFont="1" applyAlignment="1">
      <alignment horizontal="left" vertical="center"/>
    </xf>
    <xf numFmtId="38" fontId="8" fillId="0" borderId="0" xfId="17" applyNumberFormat="1" applyFont="1" applyAlignment="1">
      <alignment horizontal="right" vertical="center"/>
    </xf>
    <xf numFmtId="38" fontId="0" fillId="0" borderId="0" xfId="0" applyNumberFormat="1"/>
    <xf numFmtId="9" fontId="8" fillId="0" borderId="0" xfId="2" applyFont="1" applyAlignment="1">
      <alignment vertical="center"/>
    </xf>
    <xf numFmtId="0" fontId="4" fillId="0" borderId="0" xfId="17" applyFont="1" applyAlignment="1">
      <alignment vertical="center"/>
    </xf>
    <xf numFmtId="49" fontId="4" fillId="0" borderId="0" xfId="17" applyNumberFormat="1" applyFont="1" applyAlignment="1">
      <alignment horizontal="center" vertical="center"/>
    </xf>
    <xf numFmtId="175" fontId="8" fillId="0" borderId="0" xfId="17" applyNumberFormat="1" applyFont="1" applyAlignment="1">
      <alignment horizontal="right" vertical="center"/>
    </xf>
    <xf numFmtId="38" fontId="65" fillId="0" borderId="0" xfId="17" applyNumberFormat="1" applyFont="1" applyAlignment="1">
      <alignment vertical="center"/>
    </xf>
    <xf numFmtId="43" fontId="8" fillId="0" borderId="0" xfId="15" applyFont="1" applyAlignment="1">
      <alignment horizontal="right" vertical="center"/>
    </xf>
    <xf numFmtId="0" fontId="4" fillId="0" borderId="5" xfId="17" applyFont="1" applyBorder="1" applyAlignment="1">
      <alignment vertical="center"/>
    </xf>
    <xf numFmtId="49" fontId="4" fillId="0" borderId="5" xfId="17" applyNumberFormat="1" applyFont="1" applyBorder="1" applyAlignment="1">
      <alignment horizontal="center" vertical="center"/>
    </xf>
    <xf numFmtId="0" fontId="4" fillId="0" borderId="0" xfId="17" applyFont="1" applyBorder="1" applyAlignment="1">
      <alignment vertical="center"/>
    </xf>
    <xf numFmtId="49" fontId="4" fillId="0" borderId="0" xfId="17" applyNumberFormat="1" applyFont="1" applyBorder="1" applyAlignment="1">
      <alignment horizontal="center" vertical="center"/>
    </xf>
    <xf numFmtId="0" fontId="20" fillId="0" borderId="0" xfId="17" applyFont="1" applyAlignment="1">
      <alignment horizontal="center" vertical="top"/>
    </xf>
    <xf numFmtId="0" fontId="2" fillId="0" borderId="0" xfId="17" applyAlignment="1">
      <alignment vertical="top"/>
    </xf>
    <xf numFmtId="0" fontId="65" fillId="0" borderId="0" xfId="17" applyFont="1" applyAlignment="1">
      <alignment vertical="top"/>
    </xf>
    <xf numFmtId="0" fontId="20" fillId="0" borderId="0" xfId="17" applyFont="1" applyAlignment="1">
      <alignment vertical="center"/>
    </xf>
    <xf numFmtId="164" fontId="2" fillId="0" borderId="0" xfId="4" applyNumberFormat="1" applyFont="1" applyFill="1" applyBorder="1" applyAlignment="1">
      <alignment vertical="top"/>
    </xf>
    <xf numFmtId="0" fontId="2" fillId="0" borderId="0" xfId="17" applyAlignment="1">
      <alignment horizontal="center" vertical="center"/>
    </xf>
    <xf numFmtId="0" fontId="4" fillId="0" borderId="18" xfId="0" quotePrefix="1" applyFont="1" applyBorder="1" applyAlignment="1">
      <alignment horizontal="center" vertical="center" wrapText="1"/>
    </xf>
    <xf numFmtId="0" fontId="2" fillId="0" borderId="5" xfId="0" applyFont="1" applyBorder="1" applyAlignment="1">
      <alignment horizontal="center" vertical="center" wrapText="1"/>
    </xf>
    <xf numFmtId="0" fontId="14" fillId="0" borderId="0" xfId="0" applyFont="1" applyAlignment="1">
      <alignment vertical="top" wrapText="1"/>
    </xf>
    <xf numFmtId="0" fontId="18" fillId="0" borderId="0" xfId="0" applyFont="1" applyAlignment="1">
      <alignment vertical="top" wrapText="1"/>
    </xf>
    <xf numFmtId="0" fontId="14" fillId="0" borderId="0" xfId="0" applyFont="1" applyAlignment="1">
      <alignment horizontal="left" vertical="top" wrapText="1"/>
    </xf>
    <xf numFmtId="0" fontId="18" fillId="0" borderId="0" xfId="0" applyFont="1" applyAlignment="1">
      <alignment horizontal="left" vertical="top" wrapText="1"/>
    </xf>
    <xf numFmtId="0" fontId="14" fillId="2" borderId="0" xfId="0" applyFont="1" applyFill="1" applyBorder="1" applyAlignment="1">
      <alignment vertical="top" wrapText="1"/>
    </xf>
    <xf numFmtId="0" fontId="18" fillId="2" borderId="0" xfId="0" applyFont="1" applyFill="1" applyBorder="1" applyAlignment="1">
      <alignment vertical="top" wrapText="1"/>
    </xf>
    <xf numFmtId="0" fontId="14" fillId="0" borderId="0" xfId="0" applyFont="1" applyFill="1" applyAlignment="1">
      <alignment vertical="top" wrapText="1"/>
    </xf>
    <xf numFmtId="0" fontId="18" fillId="0" borderId="0" xfId="0" applyFont="1" applyFill="1" applyAlignment="1">
      <alignment vertical="top" wrapText="1"/>
    </xf>
    <xf numFmtId="0" fontId="14" fillId="0" borderId="0" xfId="0" applyFont="1" applyFill="1" applyBorder="1" applyAlignment="1">
      <alignment vertical="top" wrapText="1"/>
    </xf>
    <xf numFmtId="0" fontId="18" fillId="0" borderId="0" xfId="0" applyFont="1" applyFill="1" applyBorder="1" applyAlignment="1">
      <alignment vertical="top" wrapText="1"/>
    </xf>
    <xf numFmtId="0" fontId="14" fillId="2" borderId="0" xfId="0" applyFont="1" applyFill="1" applyBorder="1" applyAlignment="1">
      <alignment horizontal="left" vertical="top" wrapText="1"/>
    </xf>
    <xf numFmtId="0" fontId="14" fillId="2" borderId="0" xfId="0" quotePrefix="1" applyFont="1" applyFill="1" applyAlignment="1">
      <alignment horizontal="left" vertical="center" wrapText="1"/>
    </xf>
    <xf numFmtId="0" fontId="18" fillId="2" borderId="0" xfId="0" applyFont="1" applyFill="1" applyAlignment="1">
      <alignment vertical="center" wrapText="1"/>
    </xf>
    <xf numFmtId="0" fontId="14" fillId="2" borderId="0" xfId="0" applyFont="1" applyFill="1" applyAlignment="1">
      <alignment horizontal="left" vertical="center" wrapText="1"/>
    </xf>
    <xf numFmtId="0" fontId="4" fillId="2" borderId="18" xfId="0" quotePrefix="1" applyFont="1" applyFill="1" applyBorder="1" applyAlignment="1">
      <alignment horizontal="center" vertical="center" wrapText="1"/>
    </xf>
    <xf numFmtId="0" fontId="2" fillId="2" borderId="5" xfId="0" applyFont="1" applyFill="1" applyBorder="1" applyAlignment="1">
      <alignment horizontal="center" vertical="center" wrapText="1"/>
    </xf>
    <xf numFmtId="0" fontId="14" fillId="0" borderId="0" xfId="0" quotePrefix="1" applyFont="1" applyBorder="1" applyAlignment="1">
      <alignment horizontal="left" wrapText="1"/>
    </xf>
    <xf numFmtId="0" fontId="14" fillId="0" borderId="0" xfId="0" applyFont="1" applyBorder="1" applyAlignment="1">
      <alignment wrapText="1"/>
    </xf>
    <xf numFmtId="0" fontId="14" fillId="0" borderId="18"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wrapText="1"/>
    </xf>
    <xf numFmtId="0" fontId="14" fillId="0" borderId="0" xfId="0" quotePrefix="1" applyFont="1" applyFill="1" applyAlignment="1">
      <alignment horizontal="left" wrapText="1"/>
    </xf>
    <xf numFmtId="0" fontId="14" fillId="0" borderId="0" xfId="0" applyFont="1" applyFill="1" applyAlignment="1">
      <alignment wrapText="1"/>
    </xf>
    <xf numFmtId="0" fontId="14" fillId="0" borderId="0" xfId="0" applyFont="1" applyAlignment="1">
      <alignment horizontal="left" wrapText="1"/>
    </xf>
    <xf numFmtId="0" fontId="14" fillId="0" borderId="0" xfId="0" quotePrefix="1" applyFont="1" applyAlignment="1">
      <alignment horizontal="left" wrapText="1"/>
    </xf>
    <xf numFmtId="175" fontId="14" fillId="0" borderId="18" xfId="4" applyFont="1" applyBorder="1" applyAlignment="1">
      <alignment horizontal="center" vertical="center" wrapText="1"/>
    </xf>
    <xf numFmtId="175" fontId="16" fillId="0" borderId="0" xfId="4" applyAlignment="1">
      <alignment horizontal="center" vertical="center" wrapText="1"/>
    </xf>
    <xf numFmtId="175" fontId="16" fillId="0" borderId="5" xfId="4" applyBorder="1" applyAlignment="1">
      <alignment horizontal="center" vertical="center" wrapText="1"/>
    </xf>
    <xf numFmtId="175" fontId="14" fillId="0" borderId="0" xfId="4" applyFont="1" applyBorder="1" applyAlignment="1">
      <alignment horizontal="center" vertical="center" wrapText="1"/>
    </xf>
    <xf numFmtId="175" fontId="61" fillId="0" borderId="18" xfId="4" applyFont="1" applyBorder="1" applyAlignment="1">
      <alignment horizontal="center" vertical="center" wrapText="1"/>
    </xf>
    <xf numFmtId="175" fontId="16" fillId="0" borderId="0" xfId="4" applyBorder="1" applyAlignment="1">
      <alignment horizontal="center" vertical="center" wrapText="1"/>
    </xf>
    <xf numFmtId="175" fontId="14" fillId="0" borderId="0" xfId="4" applyFont="1" applyAlignment="1">
      <alignment horizontal="left" vertical="center" wrapText="1"/>
    </xf>
    <xf numFmtId="175" fontId="14" fillId="0" borderId="0" xfId="4" applyFont="1" applyAlignment="1">
      <alignment horizontal="left" vertical="top" wrapText="1"/>
    </xf>
    <xf numFmtId="175" fontId="16" fillId="0" borderId="0" xfId="4" applyAlignment="1">
      <alignment horizontal="left" vertical="top" wrapText="1"/>
    </xf>
    <xf numFmtId="175" fontId="16" fillId="0" borderId="0" xfId="4" applyAlignment="1">
      <alignment horizontal="left" vertical="center" wrapText="1"/>
    </xf>
    <xf numFmtId="0" fontId="4" fillId="0" borderId="0" xfId="17" applyFont="1" applyAlignment="1">
      <alignment vertical="top" wrapText="1"/>
    </xf>
    <xf numFmtId="0" fontId="4" fillId="0" borderId="18" xfId="17" applyFont="1" applyBorder="1" applyAlignment="1">
      <alignment horizontal="center" vertical="center" wrapText="1"/>
    </xf>
    <xf numFmtId="0" fontId="4" fillId="0" borderId="0" xfId="17" applyFont="1" applyBorder="1" applyAlignment="1">
      <alignment horizontal="center" vertical="center" wrapText="1"/>
    </xf>
    <xf numFmtId="0" fontId="4" fillId="0" borderId="5" xfId="17" applyFont="1" applyBorder="1" applyAlignment="1">
      <alignment horizontal="center" vertical="center" wrapText="1"/>
    </xf>
    <xf numFmtId="169" fontId="4" fillId="0" borderId="2" xfId="0" applyNumberFormat="1" applyFont="1" applyFill="1" applyBorder="1" applyAlignment="1">
      <alignment horizontal="center" vertical="center"/>
    </xf>
    <xf numFmtId="169" fontId="4"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wrapText="1"/>
    </xf>
    <xf numFmtId="49" fontId="5" fillId="0" borderId="10" xfId="0" applyNumberFormat="1" applyFont="1" applyFill="1" applyBorder="1" applyAlignment="1">
      <alignment horizontal="center" wrapText="1"/>
    </xf>
    <xf numFmtId="0" fontId="5" fillId="0" borderId="0" xfId="11" applyFont="1" applyFill="1" applyBorder="1" applyAlignment="1">
      <alignment horizontal="center" vertical="center"/>
    </xf>
    <xf numFmtId="0" fontId="5" fillId="0" borderId="5" xfId="11" applyFont="1" applyFill="1" applyBorder="1" applyAlignment="1">
      <alignment horizontal="left" vertical="center"/>
    </xf>
    <xf numFmtId="0" fontId="5" fillId="0" borderId="5" xfId="11" applyFont="1" applyFill="1" applyBorder="1" applyAlignment="1">
      <alignment horizontal="center" vertical="center"/>
    </xf>
    <xf numFmtId="37" fontId="4" fillId="0" borderId="7" xfId="6" applyNumberFormat="1" applyFont="1" applyFill="1" applyBorder="1" applyAlignment="1">
      <alignment horizontal="left" vertical="top" wrapText="1"/>
    </xf>
    <xf numFmtId="0" fontId="2" fillId="0" borderId="7" xfId="6" applyFill="1" applyBorder="1" applyAlignment="1">
      <alignment horizontal="left" vertical="top" wrapText="1"/>
    </xf>
    <xf numFmtId="0" fontId="2" fillId="0" borderId="10" xfId="6" applyFill="1" applyBorder="1" applyAlignment="1">
      <alignment horizontal="left" vertical="top" wrapText="1"/>
    </xf>
    <xf numFmtId="37" fontId="4" fillId="0" borderId="8" xfId="6" applyNumberFormat="1" applyFont="1" applyFill="1" applyBorder="1" applyAlignment="1">
      <alignment horizontal="left" vertical="center" wrapText="1"/>
    </xf>
    <xf numFmtId="37" fontId="4" fillId="0" borderId="7" xfId="6" applyNumberFormat="1" applyFont="1" applyFill="1" applyBorder="1" applyAlignment="1">
      <alignment horizontal="left" vertical="center" wrapText="1"/>
    </xf>
    <xf numFmtId="37" fontId="4" fillId="0" borderId="7" xfId="0" applyNumberFormat="1" applyFont="1" applyFill="1" applyBorder="1" applyAlignment="1">
      <alignment horizontal="left" vertical="top" wrapText="1"/>
    </xf>
    <xf numFmtId="37" fontId="4" fillId="0" borderId="7" xfId="0" quotePrefix="1" applyNumberFormat="1" applyFont="1" applyFill="1" applyBorder="1" applyAlignment="1">
      <alignment horizontal="left" vertical="top" wrapText="1"/>
    </xf>
    <xf numFmtId="37" fontId="4" fillId="0" borderId="8" xfId="0" applyNumberFormat="1" applyFont="1" applyFill="1" applyBorder="1" applyAlignment="1">
      <alignment horizontal="left" vertical="center" wrapText="1"/>
    </xf>
    <xf numFmtId="37" fontId="4" fillId="0" borderId="10" xfId="0" applyNumberFormat="1" applyFont="1" applyFill="1" applyBorder="1" applyAlignment="1">
      <alignment horizontal="left" vertical="center" wrapText="1"/>
    </xf>
    <xf numFmtId="37" fontId="4" fillId="0" borderId="10" xfId="6"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0" fontId="2" fillId="0" borderId="7" xfId="6" applyFill="1" applyBorder="1" applyAlignment="1">
      <alignment vertical="top" wrapText="1"/>
    </xf>
    <xf numFmtId="0" fontId="2" fillId="0" borderId="10" xfId="6" applyFill="1" applyBorder="1" applyAlignment="1">
      <alignment vertical="top" wrapText="1"/>
    </xf>
    <xf numFmtId="37" fontId="4" fillId="0" borderId="10" xfId="6" applyNumberFormat="1" applyFont="1" applyFill="1" applyBorder="1" applyAlignment="1">
      <alignment horizontal="left" vertical="center" wrapText="1"/>
    </xf>
    <xf numFmtId="49" fontId="5" fillId="0" borderId="8" xfId="0" applyNumberFormat="1" applyFont="1" applyFill="1" applyBorder="1" applyAlignment="1">
      <alignment horizontal="center" wrapText="1"/>
    </xf>
    <xf numFmtId="37" fontId="4" fillId="0" borderId="7" xfId="0" applyNumberFormat="1" applyFont="1" applyFill="1" applyBorder="1" applyAlignment="1">
      <alignment horizontal="left" vertical="center" wrapText="1"/>
    </xf>
    <xf numFmtId="0" fontId="2" fillId="0" borderId="10" xfId="0" applyFont="1" applyFill="1" applyBorder="1" applyAlignment="1">
      <alignment vertical="center" wrapText="1"/>
    </xf>
    <xf numFmtId="49" fontId="4" fillId="0" borderId="7"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3" fontId="4" fillId="2" borderId="7"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7" xfId="0" applyFill="1" applyBorder="1" applyAlignment="1">
      <alignment vertical="center" wrapText="1"/>
    </xf>
    <xf numFmtId="0" fontId="0" fillId="0" borderId="10" xfId="0" applyFill="1" applyBorder="1" applyAlignment="1">
      <alignment vertical="center" wrapText="1"/>
    </xf>
    <xf numFmtId="3" fontId="25" fillId="0" borderId="7" xfId="0" applyNumberFormat="1" applyFont="1" applyFill="1" applyBorder="1" applyAlignment="1">
      <alignment horizontal="left" vertical="center" wrapText="1"/>
    </xf>
    <xf numFmtId="3" fontId="25" fillId="0" borderId="10" xfId="0" applyNumberFormat="1" applyFont="1" applyFill="1" applyBorder="1" applyAlignment="1">
      <alignment horizontal="left" vertical="center" wrapText="1"/>
    </xf>
    <xf numFmtId="0" fontId="14" fillId="0" borderId="0" xfId="0" applyFont="1" applyFill="1" applyAlignment="1">
      <alignment horizontal="left" wrapText="1"/>
    </xf>
    <xf numFmtId="0" fontId="14" fillId="0" borderId="0" xfId="0" applyFont="1" applyBorder="1" applyAlignment="1">
      <alignment horizontal="left" vertical="center" wrapText="1"/>
    </xf>
    <xf numFmtId="49" fontId="14" fillId="4" borderId="0" xfId="0" applyNumberFormat="1" applyFont="1" applyFill="1" applyBorder="1" applyAlignment="1" applyProtection="1">
      <alignment horizontal="left" vertical="center" wrapText="1"/>
    </xf>
    <xf numFmtId="0" fontId="14" fillId="0" borderId="0" xfId="0" applyFont="1" applyBorder="1" applyAlignment="1">
      <alignment vertical="center" wrapText="1"/>
    </xf>
    <xf numFmtId="0" fontId="14" fillId="0" borderId="0" xfId="0" applyFont="1" applyAlignment="1">
      <alignment vertical="center" wrapText="1"/>
    </xf>
  </cellXfs>
  <cellStyles count="18">
    <cellStyle name="Comma" xfId="15" builtinId="3"/>
    <cellStyle name="Comma 2" xfId="7"/>
    <cellStyle name="Currency 12" xfId="13"/>
    <cellStyle name="Currency 7" xfId="14"/>
    <cellStyle name="Hyperlink" xfId="16" builtinId="8"/>
    <cellStyle name="Normal" xfId="0" builtinId="0"/>
    <cellStyle name="Normal 103" xfId="11"/>
    <cellStyle name="Normal 2" xfId="3"/>
    <cellStyle name="Normal 2 2" xfId="6"/>
    <cellStyle name="Normal 3" xfId="4"/>
    <cellStyle name="Normal 3 2" xfId="8"/>
    <cellStyle name="Normal 4" xfId="5"/>
    <cellStyle name="Normal 91" xfId="12"/>
    <cellStyle name="Normal_Table A10 revenue assumptions" xfId="1"/>
    <cellStyle name="Normal_Table A4 Interprovincial PIT payable comparisons 2009" xfId="17"/>
    <cellStyle name="Percent" xfId="2" builtinId="5"/>
    <cellStyle name="Percent 2" xfId="10"/>
    <cellStyle name="Style 1" xfId="9"/>
  </cellStyles>
  <dxfs count="0"/>
  <tableStyles count="0" defaultTableStyle="TableStyleMedium9" defaultPivotStyle="PivotStyleLight16"/>
  <colors>
    <mruColors>
      <color rgb="FFCCFFCC"/>
      <color rgb="FFFFFF99"/>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1808937</xdr:colOff>
      <xdr:row>82</xdr:row>
      <xdr:rowOff>47625</xdr:rowOff>
    </xdr:from>
    <xdr:to>
      <xdr:col>8</xdr:col>
      <xdr:colOff>1987826</xdr:colOff>
      <xdr:row>83</xdr:row>
      <xdr:rowOff>19050</xdr:rowOff>
    </xdr:to>
    <xdr:sp macro="" textlink="">
      <xdr:nvSpPr>
        <xdr:cNvPr id="4" name="AutoShape 1">
          <a:extLst>
            <a:ext uri="{FF2B5EF4-FFF2-40B4-BE49-F238E27FC236}">
              <a16:creationId xmlns:a16="http://schemas.microsoft.com/office/drawing/2014/main" xmlns="" id="{00000000-0008-0000-0300-000004000000}"/>
            </a:ext>
          </a:extLst>
        </xdr:cNvPr>
        <xdr:cNvSpPr>
          <a:spLocks noChangeArrowheads="1"/>
        </xdr:cNvSpPr>
      </xdr:nvSpPr>
      <xdr:spPr bwMode="auto">
        <a:xfrm rot="10800000" flipH="1">
          <a:off x="6866712" y="30327600"/>
          <a:ext cx="0" cy="133350"/>
        </a:xfrm>
        <a:prstGeom prst="rightArrow">
          <a:avLst>
            <a:gd name="adj1" fmla="val 50000"/>
            <a:gd name="adj2" fmla="val 34211"/>
          </a:avLst>
        </a:prstGeom>
        <a:solidFill>
          <a:srgbClr val="FFFFFF"/>
        </a:solidFill>
        <a:ln w="6350">
          <a:solidFill>
            <a:srgbClr val="000000"/>
          </a:solidFill>
          <a:miter lim="800000"/>
          <a:headEnd/>
          <a:tailEnd/>
        </a:ln>
        <a:effectLst/>
      </xdr:spPr>
    </xdr:sp>
    <xdr:clientData/>
  </xdr:twoCellAnchor>
  <xdr:twoCellAnchor>
    <xdr:from>
      <xdr:col>8</xdr:col>
      <xdr:colOff>1810179</xdr:colOff>
      <xdr:row>142</xdr:row>
      <xdr:rowOff>47625</xdr:rowOff>
    </xdr:from>
    <xdr:to>
      <xdr:col>8</xdr:col>
      <xdr:colOff>1989250</xdr:colOff>
      <xdr:row>143</xdr:row>
      <xdr:rowOff>19050</xdr:rowOff>
    </xdr:to>
    <xdr:sp macro="" textlink="">
      <xdr:nvSpPr>
        <xdr:cNvPr id="5" name="AutoShape 1">
          <a:extLst>
            <a:ext uri="{FF2B5EF4-FFF2-40B4-BE49-F238E27FC236}">
              <a16:creationId xmlns:a16="http://schemas.microsoft.com/office/drawing/2014/main" xmlns="" id="{00000000-0008-0000-0300-000005000000}"/>
            </a:ext>
          </a:extLst>
        </xdr:cNvPr>
        <xdr:cNvSpPr>
          <a:spLocks noChangeArrowheads="1"/>
        </xdr:cNvSpPr>
      </xdr:nvSpPr>
      <xdr:spPr bwMode="auto">
        <a:xfrm rot="10800000" flipH="1">
          <a:off x="6867954" y="40043100"/>
          <a:ext cx="0" cy="133350"/>
        </a:xfrm>
        <a:prstGeom prst="rightArrow">
          <a:avLst>
            <a:gd name="adj1" fmla="val 50000"/>
            <a:gd name="adj2" fmla="val 34211"/>
          </a:avLst>
        </a:prstGeom>
        <a:solidFill>
          <a:srgbClr val="FFFFFF"/>
        </a:solidFill>
        <a:ln w="6350">
          <a:solidFill>
            <a:srgbClr val="000000"/>
          </a:solid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175260</xdr:colOff>
      <xdr:row>61</xdr:row>
      <xdr:rowOff>53340</xdr:rowOff>
    </xdr:from>
    <xdr:to>
      <xdr:col>13</xdr:col>
      <xdr:colOff>373380</xdr:colOff>
      <xdr:row>61</xdr:row>
      <xdr:rowOff>198120</xdr:rowOff>
    </xdr:to>
    <xdr:sp macro="" textlink="">
      <xdr:nvSpPr>
        <xdr:cNvPr id="2" name="AutoShape 8">
          <a:extLst>
            <a:ext uri="{FF2B5EF4-FFF2-40B4-BE49-F238E27FC236}">
              <a16:creationId xmlns:a16="http://schemas.microsoft.com/office/drawing/2014/main" xmlns="" id="{00000000-0008-0000-0500-000002000000}"/>
            </a:ext>
          </a:extLst>
        </xdr:cNvPr>
        <xdr:cNvSpPr>
          <a:spLocks noChangeArrowheads="1"/>
        </xdr:cNvSpPr>
      </xdr:nvSpPr>
      <xdr:spPr bwMode="auto">
        <a:xfrm>
          <a:off x="6595110" y="9092565"/>
          <a:ext cx="198120" cy="144780"/>
        </a:xfrm>
        <a:prstGeom prst="rightArrow">
          <a:avLst>
            <a:gd name="adj1" fmla="val 50000"/>
            <a:gd name="adj2" fmla="val 34211"/>
          </a:avLst>
        </a:prstGeom>
        <a:solidFill>
          <a:srgbClr val="FFFFFF"/>
        </a:solidFill>
        <a:ln w="9525">
          <a:solidFill>
            <a:srgbClr val="000000"/>
          </a:solidFill>
          <a:miter lim="800000"/>
          <a:headEnd/>
          <a:tailEnd/>
        </a:ln>
      </xdr:spPr>
    </xdr:sp>
    <xdr:clientData/>
  </xdr:twoCellAnchor>
  <xdr:twoCellAnchor>
    <xdr:from>
      <xdr:col>3</xdr:col>
      <xdr:colOff>0</xdr:colOff>
      <xdr:row>67</xdr:row>
      <xdr:rowOff>83820</xdr:rowOff>
    </xdr:from>
    <xdr:to>
      <xdr:col>7</xdr:col>
      <xdr:colOff>297180</xdr:colOff>
      <xdr:row>67</xdr:row>
      <xdr:rowOff>83820</xdr:rowOff>
    </xdr:to>
    <xdr:sp macro="" textlink="">
      <xdr:nvSpPr>
        <xdr:cNvPr id="3" name="Line 27">
          <a:extLst>
            <a:ext uri="{FF2B5EF4-FFF2-40B4-BE49-F238E27FC236}">
              <a16:creationId xmlns:a16="http://schemas.microsoft.com/office/drawing/2014/main" xmlns="" id="{00000000-0008-0000-0500-000003000000}"/>
            </a:ext>
          </a:extLst>
        </xdr:cNvPr>
        <xdr:cNvSpPr>
          <a:spLocks noChangeShapeType="1"/>
        </xdr:cNvSpPr>
      </xdr:nvSpPr>
      <xdr:spPr bwMode="auto">
        <a:xfrm>
          <a:off x="1847850" y="10094595"/>
          <a:ext cx="2526030" cy="0"/>
        </a:xfrm>
        <a:prstGeom prst="line">
          <a:avLst/>
        </a:prstGeom>
        <a:noFill/>
        <a:ln w="9525">
          <a:solidFill>
            <a:srgbClr val="000000"/>
          </a:solidFill>
          <a:round/>
          <a:headEnd/>
          <a:tailEnd/>
        </a:ln>
      </xdr:spPr>
    </xdr:sp>
    <xdr:clientData/>
  </xdr:twoCellAnchor>
  <xdr:twoCellAnchor>
    <xdr:from>
      <xdr:col>9</xdr:col>
      <xdr:colOff>121920</xdr:colOff>
      <xdr:row>67</xdr:row>
      <xdr:rowOff>76200</xdr:rowOff>
    </xdr:from>
    <xdr:to>
      <xdr:col>13</xdr:col>
      <xdr:colOff>381000</xdr:colOff>
      <xdr:row>67</xdr:row>
      <xdr:rowOff>76200</xdr:rowOff>
    </xdr:to>
    <xdr:sp macro="" textlink="">
      <xdr:nvSpPr>
        <xdr:cNvPr id="4" name="Line 28">
          <a:extLst>
            <a:ext uri="{FF2B5EF4-FFF2-40B4-BE49-F238E27FC236}">
              <a16:creationId xmlns:a16="http://schemas.microsoft.com/office/drawing/2014/main" xmlns="" id="{00000000-0008-0000-0500-000004000000}"/>
            </a:ext>
          </a:extLst>
        </xdr:cNvPr>
        <xdr:cNvSpPr>
          <a:spLocks noChangeShapeType="1"/>
        </xdr:cNvSpPr>
      </xdr:nvSpPr>
      <xdr:spPr bwMode="auto">
        <a:xfrm>
          <a:off x="4674870" y="10086975"/>
          <a:ext cx="2125980" cy="0"/>
        </a:xfrm>
        <a:prstGeom prst="line">
          <a:avLst/>
        </a:prstGeom>
        <a:noFill/>
        <a:ln w="9525">
          <a:solidFill>
            <a:srgbClr val="000000"/>
          </a:solidFill>
          <a:round/>
          <a:headEnd/>
          <a:tailEnd/>
        </a:ln>
      </xdr:spPr>
    </xdr:sp>
    <xdr:clientData/>
  </xdr:twoCellAnchor>
  <xdr:twoCellAnchor>
    <xdr:from>
      <xdr:col>3</xdr:col>
      <xdr:colOff>38100</xdr:colOff>
      <xdr:row>4</xdr:row>
      <xdr:rowOff>106680</xdr:rowOff>
    </xdr:from>
    <xdr:to>
      <xdr:col>7</xdr:col>
      <xdr:colOff>304800</xdr:colOff>
      <xdr:row>4</xdr:row>
      <xdr:rowOff>106680</xdr:rowOff>
    </xdr:to>
    <xdr:sp macro="" textlink="">
      <xdr:nvSpPr>
        <xdr:cNvPr id="5" name="Line 88">
          <a:extLst>
            <a:ext uri="{FF2B5EF4-FFF2-40B4-BE49-F238E27FC236}">
              <a16:creationId xmlns:a16="http://schemas.microsoft.com/office/drawing/2014/main" xmlns="" id="{00000000-0008-0000-0500-000005000000}"/>
            </a:ext>
          </a:extLst>
        </xdr:cNvPr>
        <xdr:cNvSpPr>
          <a:spLocks noChangeShapeType="1"/>
        </xdr:cNvSpPr>
      </xdr:nvSpPr>
      <xdr:spPr bwMode="auto">
        <a:xfrm>
          <a:off x="1885950" y="792480"/>
          <a:ext cx="2495550" cy="0"/>
        </a:xfrm>
        <a:prstGeom prst="line">
          <a:avLst/>
        </a:prstGeom>
        <a:noFill/>
        <a:ln w="9525">
          <a:solidFill>
            <a:srgbClr val="000000"/>
          </a:solidFill>
          <a:round/>
          <a:headEnd/>
          <a:tailEnd/>
        </a:ln>
      </xdr:spPr>
    </xdr:sp>
    <xdr:clientData/>
  </xdr:twoCellAnchor>
  <xdr:twoCellAnchor>
    <xdr:from>
      <xdr:col>9</xdr:col>
      <xdr:colOff>121920</xdr:colOff>
      <xdr:row>4</xdr:row>
      <xdr:rowOff>106680</xdr:rowOff>
    </xdr:from>
    <xdr:to>
      <xdr:col>13</xdr:col>
      <xdr:colOff>373380</xdr:colOff>
      <xdr:row>4</xdr:row>
      <xdr:rowOff>106680</xdr:rowOff>
    </xdr:to>
    <xdr:sp macro="" textlink="">
      <xdr:nvSpPr>
        <xdr:cNvPr id="6" name="Line 89">
          <a:extLst>
            <a:ext uri="{FF2B5EF4-FFF2-40B4-BE49-F238E27FC236}">
              <a16:creationId xmlns:a16="http://schemas.microsoft.com/office/drawing/2014/main" xmlns="" id="{00000000-0008-0000-0500-000006000000}"/>
            </a:ext>
          </a:extLst>
        </xdr:cNvPr>
        <xdr:cNvSpPr>
          <a:spLocks noChangeShapeType="1"/>
        </xdr:cNvSpPr>
      </xdr:nvSpPr>
      <xdr:spPr bwMode="auto">
        <a:xfrm>
          <a:off x="4674870" y="792480"/>
          <a:ext cx="211836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18</xdr:row>
      <xdr:rowOff>99060</xdr:rowOff>
    </xdr:from>
    <xdr:to>
      <xdr:col>3</xdr:col>
      <xdr:colOff>220980</xdr:colOff>
      <xdr:row>18</xdr:row>
      <xdr:rowOff>99060</xdr:rowOff>
    </xdr:to>
    <xdr:sp macro="" textlink="">
      <xdr:nvSpPr>
        <xdr:cNvPr id="2" name="Line 1">
          <a:extLst>
            <a:ext uri="{FF2B5EF4-FFF2-40B4-BE49-F238E27FC236}">
              <a16:creationId xmlns:a16="http://schemas.microsoft.com/office/drawing/2014/main" xmlns="" id="{00000000-0008-0000-0600-000002000000}"/>
            </a:ext>
          </a:extLst>
        </xdr:cNvPr>
        <xdr:cNvSpPr>
          <a:spLocks noChangeShapeType="1"/>
        </xdr:cNvSpPr>
      </xdr:nvSpPr>
      <xdr:spPr bwMode="auto">
        <a:xfrm>
          <a:off x="1152525" y="3128010"/>
          <a:ext cx="697230" cy="0"/>
        </a:xfrm>
        <a:prstGeom prst="line">
          <a:avLst/>
        </a:prstGeom>
        <a:noFill/>
        <a:ln w="6350">
          <a:solidFill>
            <a:srgbClr val="000000"/>
          </a:solidFill>
          <a:round/>
          <a:headEnd/>
          <a:tailEnd/>
        </a:ln>
      </xdr:spPr>
    </xdr:sp>
    <xdr:clientData/>
  </xdr:twoCellAnchor>
  <xdr:twoCellAnchor>
    <xdr:from>
      <xdr:col>11</xdr:col>
      <xdr:colOff>198120</xdr:colOff>
      <xdr:row>18</xdr:row>
      <xdr:rowOff>91440</xdr:rowOff>
    </xdr:from>
    <xdr:to>
      <xdr:col>12</xdr:col>
      <xdr:colOff>464820</xdr:colOff>
      <xdr:row>18</xdr:row>
      <xdr:rowOff>91440</xdr:rowOff>
    </xdr:to>
    <xdr:sp macro="" textlink="">
      <xdr:nvSpPr>
        <xdr:cNvPr id="3" name="Line 2">
          <a:extLst>
            <a:ext uri="{FF2B5EF4-FFF2-40B4-BE49-F238E27FC236}">
              <a16:creationId xmlns:a16="http://schemas.microsoft.com/office/drawing/2014/main" xmlns="" id="{00000000-0008-0000-0600-000003000000}"/>
            </a:ext>
          </a:extLst>
        </xdr:cNvPr>
        <xdr:cNvSpPr>
          <a:spLocks noChangeShapeType="1"/>
        </xdr:cNvSpPr>
      </xdr:nvSpPr>
      <xdr:spPr bwMode="auto">
        <a:xfrm>
          <a:off x="5179695" y="3120390"/>
          <a:ext cx="723900" cy="0"/>
        </a:xfrm>
        <a:prstGeom prst="line">
          <a:avLst/>
        </a:prstGeom>
        <a:noFill/>
        <a:ln w="6350">
          <a:solidFill>
            <a:srgbClr val="000000"/>
          </a:solidFill>
          <a:round/>
          <a:headEnd/>
          <a:tailEnd/>
        </a:ln>
      </xdr:spPr>
    </xdr:sp>
    <xdr:clientData/>
  </xdr:twoCellAnchor>
  <xdr:twoCellAnchor>
    <xdr:from>
      <xdr:col>9</xdr:col>
      <xdr:colOff>449580</xdr:colOff>
      <xdr:row>5</xdr:row>
      <xdr:rowOff>114300</xdr:rowOff>
    </xdr:from>
    <xdr:to>
      <xdr:col>12</xdr:col>
      <xdr:colOff>472440</xdr:colOff>
      <xdr:row>5</xdr:row>
      <xdr:rowOff>114300</xdr:rowOff>
    </xdr:to>
    <xdr:sp macro="" textlink="">
      <xdr:nvSpPr>
        <xdr:cNvPr id="4" name="Line 3">
          <a:extLst>
            <a:ext uri="{FF2B5EF4-FFF2-40B4-BE49-F238E27FC236}">
              <a16:creationId xmlns:a16="http://schemas.microsoft.com/office/drawing/2014/main" xmlns="" id="{00000000-0008-0000-0600-000004000000}"/>
            </a:ext>
          </a:extLst>
        </xdr:cNvPr>
        <xdr:cNvSpPr>
          <a:spLocks noChangeShapeType="1"/>
        </xdr:cNvSpPr>
      </xdr:nvSpPr>
      <xdr:spPr bwMode="auto">
        <a:xfrm flipV="1">
          <a:off x="4431030" y="1095375"/>
          <a:ext cx="1480185" cy="0"/>
        </a:xfrm>
        <a:prstGeom prst="line">
          <a:avLst/>
        </a:prstGeom>
        <a:noFill/>
        <a:ln w="6350">
          <a:solidFill>
            <a:srgbClr val="000000"/>
          </a:solidFill>
          <a:round/>
          <a:headEnd/>
          <a:tailEnd/>
        </a:ln>
      </xdr:spPr>
    </xdr:sp>
    <xdr:clientData/>
  </xdr:twoCellAnchor>
  <xdr:twoCellAnchor>
    <xdr:from>
      <xdr:col>2</xdr:col>
      <xdr:colOff>0</xdr:colOff>
      <xdr:row>5</xdr:row>
      <xdr:rowOff>114300</xdr:rowOff>
    </xdr:from>
    <xdr:to>
      <xdr:col>5</xdr:col>
      <xdr:colOff>83820</xdr:colOff>
      <xdr:row>5</xdr:row>
      <xdr:rowOff>114300</xdr:rowOff>
    </xdr:to>
    <xdr:sp macro="" textlink="">
      <xdr:nvSpPr>
        <xdr:cNvPr id="5" name="Line 4">
          <a:extLst>
            <a:ext uri="{FF2B5EF4-FFF2-40B4-BE49-F238E27FC236}">
              <a16:creationId xmlns:a16="http://schemas.microsoft.com/office/drawing/2014/main" xmlns="" id="{00000000-0008-0000-0600-000005000000}"/>
            </a:ext>
          </a:extLst>
        </xdr:cNvPr>
        <xdr:cNvSpPr>
          <a:spLocks noChangeShapeType="1"/>
        </xdr:cNvSpPr>
      </xdr:nvSpPr>
      <xdr:spPr bwMode="auto">
        <a:xfrm flipV="1">
          <a:off x="1152525" y="1095375"/>
          <a:ext cx="1474470" cy="0"/>
        </a:xfrm>
        <a:prstGeom prst="line">
          <a:avLst/>
        </a:prstGeom>
        <a:noFill/>
        <a:ln w="6350">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1792370</xdr:colOff>
      <xdr:row>67</xdr:row>
      <xdr:rowOff>47625</xdr:rowOff>
    </xdr:from>
    <xdr:to>
      <xdr:col>7</xdr:col>
      <xdr:colOff>1971441</xdr:colOff>
      <xdr:row>67</xdr:row>
      <xdr:rowOff>161925</xdr:rowOff>
    </xdr:to>
    <xdr:sp macro="" textlink="">
      <xdr:nvSpPr>
        <xdr:cNvPr id="12" name="AutoShape 1">
          <a:extLst>
            <a:ext uri="{FF2B5EF4-FFF2-40B4-BE49-F238E27FC236}">
              <a16:creationId xmlns:a16="http://schemas.microsoft.com/office/drawing/2014/main" xmlns="" id="{00000000-0008-0000-0700-00000C000000}"/>
            </a:ext>
          </a:extLst>
        </xdr:cNvPr>
        <xdr:cNvSpPr>
          <a:spLocks noChangeArrowheads="1"/>
        </xdr:cNvSpPr>
      </xdr:nvSpPr>
      <xdr:spPr bwMode="auto">
        <a:xfrm rot="10800000" flipH="1">
          <a:off x="6397500" y="9324147"/>
          <a:ext cx="179071" cy="114300"/>
        </a:xfrm>
        <a:prstGeom prst="rightArrow">
          <a:avLst>
            <a:gd name="adj1" fmla="val 50000"/>
            <a:gd name="adj2" fmla="val 34211"/>
          </a:avLst>
        </a:prstGeom>
        <a:solidFill>
          <a:srgbClr val="FFFFFF"/>
        </a:solidFill>
        <a:ln w="6350">
          <a:solidFill>
            <a:srgbClr val="000000"/>
          </a:solidFill>
          <a:miter lim="800000"/>
          <a:headEnd/>
          <a:tailEnd/>
        </a:ln>
        <a:effectLst/>
      </xdr:spPr>
    </xdr:sp>
    <xdr:clientData/>
  </xdr:twoCellAnchor>
  <xdr:twoCellAnchor>
    <xdr:from>
      <xdr:col>7</xdr:col>
      <xdr:colOff>1792371</xdr:colOff>
      <xdr:row>135</xdr:row>
      <xdr:rowOff>47625</xdr:rowOff>
    </xdr:from>
    <xdr:to>
      <xdr:col>7</xdr:col>
      <xdr:colOff>1971442</xdr:colOff>
      <xdr:row>135</xdr:row>
      <xdr:rowOff>161925</xdr:rowOff>
    </xdr:to>
    <xdr:sp macro="" textlink="">
      <xdr:nvSpPr>
        <xdr:cNvPr id="10" name="AutoShape 1">
          <a:extLst>
            <a:ext uri="{FF2B5EF4-FFF2-40B4-BE49-F238E27FC236}">
              <a16:creationId xmlns:a16="http://schemas.microsoft.com/office/drawing/2014/main" xmlns="" id="{00000000-0008-0000-0700-00000A000000}"/>
            </a:ext>
          </a:extLst>
        </xdr:cNvPr>
        <xdr:cNvSpPr>
          <a:spLocks noChangeArrowheads="1"/>
        </xdr:cNvSpPr>
      </xdr:nvSpPr>
      <xdr:spPr bwMode="auto">
        <a:xfrm rot="10800000" flipH="1">
          <a:off x="6397501" y="18186538"/>
          <a:ext cx="179071" cy="114300"/>
        </a:xfrm>
        <a:prstGeom prst="rightArrow">
          <a:avLst>
            <a:gd name="adj1" fmla="val 50000"/>
            <a:gd name="adj2" fmla="val 34211"/>
          </a:avLst>
        </a:prstGeom>
        <a:solidFill>
          <a:srgbClr val="FFFFFF"/>
        </a:solidFill>
        <a:ln w="6350">
          <a:solidFill>
            <a:srgbClr val="000000"/>
          </a:solidFill>
          <a:miter lim="800000"/>
          <a:headEnd/>
          <a:tailEnd/>
        </a:ln>
        <a:effectLst/>
      </xdr:spPr>
    </xdr:sp>
    <xdr:clientData/>
  </xdr:twoCellAnchor>
  <xdr:twoCellAnchor>
    <xdr:from>
      <xdr:col>7</xdr:col>
      <xdr:colOff>1808937</xdr:colOff>
      <xdr:row>193</xdr:row>
      <xdr:rowOff>47625</xdr:rowOff>
    </xdr:from>
    <xdr:to>
      <xdr:col>7</xdr:col>
      <xdr:colOff>1987826</xdr:colOff>
      <xdr:row>194</xdr:row>
      <xdr:rowOff>19050</xdr:rowOff>
    </xdr:to>
    <xdr:sp macro="" textlink="">
      <xdr:nvSpPr>
        <xdr:cNvPr id="13" name="AutoShape 1">
          <a:extLst>
            <a:ext uri="{FF2B5EF4-FFF2-40B4-BE49-F238E27FC236}">
              <a16:creationId xmlns:a16="http://schemas.microsoft.com/office/drawing/2014/main" xmlns="" id="{00000000-0008-0000-0700-00000D000000}"/>
            </a:ext>
          </a:extLst>
        </xdr:cNvPr>
        <xdr:cNvSpPr>
          <a:spLocks noChangeArrowheads="1"/>
        </xdr:cNvSpPr>
      </xdr:nvSpPr>
      <xdr:spPr bwMode="auto">
        <a:xfrm rot="10800000" flipH="1">
          <a:off x="6414067" y="26286929"/>
          <a:ext cx="178889" cy="112230"/>
        </a:xfrm>
        <a:prstGeom prst="rightArrow">
          <a:avLst>
            <a:gd name="adj1" fmla="val 50000"/>
            <a:gd name="adj2" fmla="val 34211"/>
          </a:avLst>
        </a:prstGeom>
        <a:solidFill>
          <a:srgbClr val="FFFFFF"/>
        </a:solidFill>
        <a:ln w="6350">
          <a:solidFill>
            <a:srgbClr val="000000"/>
          </a:solidFill>
          <a:miter lim="800000"/>
          <a:headEnd/>
          <a:tailEnd/>
        </a:ln>
        <a:effectLst/>
      </xdr:spPr>
    </xdr:sp>
    <xdr:clientData/>
  </xdr:twoCellAnchor>
  <xdr:twoCellAnchor>
    <xdr:from>
      <xdr:col>7</xdr:col>
      <xdr:colOff>1810179</xdr:colOff>
      <xdr:row>253</xdr:row>
      <xdr:rowOff>47625</xdr:rowOff>
    </xdr:from>
    <xdr:to>
      <xdr:col>7</xdr:col>
      <xdr:colOff>1989250</xdr:colOff>
      <xdr:row>254</xdr:row>
      <xdr:rowOff>19050</xdr:rowOff>
    </xdr:to>
    <xdr:sp macro="" textlink="">
      <xdr:nvSpPr>
        <xdr:cNvPr id="14" name="AutoShape 1">
          <a:extLst>
            <a:ext uri="{FF2B5EF4-FFF2-40B4-BE49-F238E27FC236}">
              <a16:creationId xmlns:a16="http://schemas.microsoft.com/office/drawing/2014/main" xmlns="" id="{00000000-0008-0000-0700-00000E000000}"/>
            </a:ext>
          </a:extLst>
        </xdr:cNvPr>
        <xdr:cNvSpPr>
          <a:spLocks noChangeArrowheads="1"/>
        </xdr:cNvSpPr>
      </xdr:nvSpPr>
      <xdr:spPr bwMode="auto">
        <a:xfrm rot="10800000" flipH="1">
          <a:off x="6415309" y="35107908"/>
          <a:ext cx="179071" cy="112229"/>
        </a:xfrm>
        <a:prstGeom prst="rightArrow">
          <a:avLst>
            <a:gd name="adj1" fmla="val 50000"/>
            <a:gd name="adj2" fmla="val 34211"/>
          </a:avLst>
        </a:prstGeom>
        <a:solidFill>
          <a:srgbClr val="FFFFFF"/>
        </a:solidFill>
        <a:ln w="6350">
          <a:solidFill>
            <a:srgbClr val="000000"/>
          </a:solidFill>
          <a:miter lim="800000"/>
          <a:headEnd/>
          <a:tailEn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2172943</xdr:colOff>
      <xdr:row>91</xdr:row>
      <xdr:rowOff>47625</xdr:rowOff>
    </xdr:from>
    <xdr:to>
      <xdr:col>6</xdr:col>
      <xdr:colOff>2352014</xdr:colOff>
      <xdr:row>91</xdr:row>
      <xdr:rowOff>161925</xdr:rowOff>
    </xdr:to>
    <xdr:sp macro="" textlink="">
      <xdr:nvSpPr>
        <xdr:cNvPr id="2" name="AutoShape 1">
          <a:extLst>
            <a:ext uri="{FF2B5EF4-FFF2-40B4-BE49-F238E27FC236}">
              <a16:creationId xmlns:a16="http://schemas.microsoft.com/office/drawing/2014/main" xmlns="" id="{00000000-0008-0000-0900-000002000000}"/>
            </a:ext>
          </a:extLst>
        </xdr:cNvPr>
        <xdr:cNvSpPr>
          <a:spLocks noChangeArrowheads="1"/>
        </xdr:cNvSpPr>
      </xdr:nvSpPr>
      <xdr:spPr bwMode="auto">
        <a:xfrm rot="10800000" flipH="1">
          <a:off x="6021043" y="14820900"/>
          <a:ext cx="179071" cy="114300"/>
        </a:xfrm>
        <a:prstGeom prst="rightArrow">
          <a:avLst>
            <a:gd name="adj1" fmla="val 50000"/>
            <a:gd name="adj2" fmla="val 34211"/>
          </a:avLst>
        </a:prstGeom>
        <a:solidFill>
          <a:srgbClr val="FFFFFF"/>
        </a:solidFill>
        <a:ln w="6350">
          <a:solidFill>
            <a:srgbClr val="000000"/>
          </a:solidFill>
          <a:miter lim="800000"/>
          <a:headEnd/>
          <a:tailEnd/>
        </a:ln>
        <a:effectLst/>
      </xdr:spPr>
    </xdr:sp>
    <xdr:clientData/>
  </xdr:twoCellAnchor>
  <xdr:twoCellAnchor>
    <xdr:from>
      <xdr:col>6</xdr:col>
      <xdr:colOff>2172943</xdr:colOff>
      <xdr:row>55</xdr:row>
      <xdr:rowOff>47625</xdr:rowOff>
    </xdr:from>
    <xdr:to>
      <xdr:col>6</xdr:col>
      <xdr:colOff>2352014</xdr:colOff>
      <xdr:row>55</xdr:row>
      <xdr:rowOff>161925</xdr:rowOff>
    </xdr:to>
    <xdr:sp macro="" textlink="">
      <xdr:nvSpPr>
        <xdr:cNvPr id="3" name="AutoShape 1">
          <a:extLst>
            <a:ext uri="{FF2B5EF4-FFF2-40B4-BE49-F238E27FC236}">
              <a16:creationId xmlns:a16="http://schemas.microsoft.com/office/drawing/2014/main" xmlns="" id="{00000000-0008-0000-0900-000003000000}"/>
            </a:ext>
          </a:extLst>
        </xdr:cNvPr>
        <xdr:cNvSpPr>
          <a:spLocks noChangeArrowheads="1"/>
        </xdr:cNvSpPr>
      </xdr:nvSpPr>
      <xdr:spPr bwMode="auto">
        <a:xfrm rot="10800000" flipH="1">
          <a:off x="6021043" y="8191500"/>
          <a:ext cx="179071" cy="114300"/>
        </a:xfrm>
        <a:prstGeom prst="rightArrow">
          <a:avLst>
            <a:gd name="adj1" fmla="val 50000"/>
            <a:gd name="adj2" fmla="val 34211"/>
          </a:avLst>
        </a:prstGeom>
        <a:solidFill>
          <a:srgbClr val="FFFFFF"/>
        </a:solidFill>
        <a:ln w="6350">
          <a:solidFill>
            <a:srgbClr val="000000"/>
          </a:solidFill>
          <a:miter lim="800000"/>
          <a:headEnd/>
          <a:tailEn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6"/>
  <sheetViews>
    <sheetView showGridLines="0" tabSelected="1" zoomScaleNormal="100" workbookViewId="0">
      <selection activeCell="E52" sqref="E52"/>
    </sheetView>
  </sheetViews>
  <sheetFormatPr defaultColWidth="8.85546875" defaultRowHeight="12.75" x14ac:dyDescent="0.2"/>
  <cols>
    <col min="1" max="4" width="1.7109375" style="624" customWidth="1"/>
    <col min="5" max="5" width="9" style="624" customWidth="1"/>
    <col min="6" max="6" width="58.42578125" style="624" customWidth="1"/>
    <col min="7" max="7" width="5.5703125" style="624" customWidth="1"/>
    <col min="8" max="8" width="11.5703125" style="624" customWidth="1"/>
    <col min="9" max="9" width="11.5703125" style="674" customWidth="1"/>
    <col min="10" max="10" width="11.5703125" style="624" customWidth="1"/>
    <col min="11" max="16384" width="8.85546875" style="624"/>
  </cols>
  <sheetData>
    <row r="1" spans="1:10" ht="15" customHeight="1" x14ac:dyDescent="0.2">
      <c r="A1" s="585" t="s">
        <v>745</v>
      </c>
      <c r="B1" s="585"/>
      <c r="C1" s="585"/>
      <c r="D1" s="585"/>
      <c r="E1" s="585"/>
      <c r="F1" s="587"/>
      <c r="G1" s="587"/>
      <c r="H1" s="621"/>
      <c r="I1" s="622"/>
      <c r="J1" s="623"/>
    </row>
    <row r="2" spans="1:10" ht="10.5" customHeight="1" x14ac:dyDescent="0.2">
      <c r="H2" s="802" t="s">
        <v>746</v>
      </c>
      <c r="I2" s="625"/>
      <c r="J2" s="626"/>
    </row>
    <row r="3" spans="1:10" ht="11.25" customHeight="1" x14ac:dyDescent="0.2">
      <c r="A3" s="587"/>
      <c r="B3" s="587"/>
      <c r="C3" s="587"/>
      <c r="D3" s="587"/>
      <c r="E3" s="587"/>
      <c r="F3" s="587"/>
      <c r="G3" s="587"/>
      <c r="H3" s="803"/>
      <c r="I3" s="627"/>
      <c r="J3" s="628"/>
    </row>
    <row r="4" spans="1:10" ht="12" customHeight="1" x14ac:dyDescent="0.2">
      <c r="A4" s="616"/>
      <c r="B4" s="616"/>
      <c r="C4" s="616"/>
      <c r="D4" s="616"/>
      <c r="E4" s="616"/>
      <c r="F4" s="616"/>
      <c r="G4" s="616"/>
      <c r="H4" s="629" t="s">
        <v>419</v>
      </c>
      <c r="I4" s="630"/>
      <c r="J4" s="629"/>
    </row>
    <row r="5" spans="1:10" s="490" customFormat="1" ht="11.45" customHeight="1" x14ac:dyDescent="0.2">
      <c r="A5" s="631" t="s">
        <v>747</v>
      </c>
      <c r="B5" s="631"/>
      <c r="C5" s="631"/>
      <c r="D5" s="631"/>
      <c r="E5" s="631"/>
      <c r="F5" s="624"/>
      <c r="H5" s="632"/>
      <c r="I5" s="633"/>
      <c r="J5" s="632"/>
    </row>
    <row r="6" spans="1:10" s="490" customFormat="1" ht="11.45" customHeight="1" x14ac:dyDescent="0.2">
      <c r="A6" s="631"/>
      <c r="B6" s="631" t="s">
        <v>748</v>
      </c>
      <c r="C6" s="631"/>
      <c r="D6" s="631"/>
      <c r="E6" s="631"/>
      <c r="F6" s="624"/>
      <c r="H6" s="632"/>
      <c r="I6" s="633"/>
      <c r="J6" s="632"/>
    </row>
    <row r="7" spans="1:10" s="490" customFormat="1" ht="11.45" customHeight="1" x14ac:dyDescent="0.2">
      <c r="B7" s="634" t="s">
        <v>749</v>
      </c>
      <c r="C7" s="634"/>
      <c r="D7" s="634"/>
      <c r="E7" s="634"/>
      <c r="H7" s="633">
        <v>139</v>
      </c>
      <c r="I7" s="633"/>
      <c r="J7" s="632"/>
    </row>
    <row r="8" spans="1:10" s="490" customFormat="1" ht="11.25" customHeight="1" x14ac:dyDescent="0.2">
      <c r="B8" s="634" t="s">
        <v>750</v>
      </c>
      <c r="C8" s="634"/>
      <c r="D8" s="634"/>
      <c r="E8" s="634"/>
      <c r="H8" s="633">
        <v>195</v>
      </c>
      <c r="I8" s="633"/>
      <c r="J8" s="632"/>
    </row>
    <row r="9" spans="1:10" s="490" customFormat="1" ht="11.25" customHeight="1" x14ac:dyDescent="0.2">
      <c r="B9" s="634" t="s">
        <v>751</v>
      </c>
      <c r="C9" s="634"/>
      <c r="D9" s="634"/>
      <c r="E9" s="634"/>
      <c r="H9" s="633">
        <v>49</v>
      </c>
      <c r="I9" s="633"/>
      <c r="J9" s="632"/>
    </row>
    <row r="10" spans="1:10" s="490" customFormat="1" ht="11.25" customHeight="1" x14ac:dyDescent="0.2">
      <c r="B10" s="635" t="s">
        <v>752</v>
      </c>
      <c r="C10" s="636"/>
      <c r="D10" s="636"/>
      <c r="E10" s="636"/>
      <c r="F10" s="636"/>
      <c r="G10" s="636"/>
      <c r="H10" s="633">
        <v>4</v>
      </c>
      <c r="I10" s="633"/>
      <c r="J10" s="637"/>
    </row>
    <row r="11" spans="1:10" s="490" customFormat="1" ht="11.25" customHeight="1" x14ac:dyDescent="0.2">
      <c r="B11" s="638" t="s">
        <v>753</v>
      </c>
      <c r="C11" s="636"/>
      <c r="D11" s="636"/>
      <c r="E11" s="636"/>
      <c r="F11" s="636"/>
      <c r="G11" s="636"/>
      <c r="H11" s="633">
        <v>27</v>
      </c>
      <c r="I11" s="633"/>
      <c r="J11" s="637"/>
    </row>
    <row r="12" spans="1:10" s="490" customFormat="1" ht="11.25" customHeight="1" x14ac:dyDescent="0.2">
      <c r="B12" s="638" t="s">
        <v>754</v>
      </c>
      <c r="C12" s="636"/>
      <c r="D12" s="636"/>
      <c r="E12" s="636"/>
      <c r="F12" s="636"/>
      <c r="G12" s="636"/>
      <c r="H12" s="633">
        <v>10</v>
      </c>
      <c r="I12" s="633"/>
      <c r="J12" s="637"/>
    </row>
    <row r="13" spans="1:10" s="490" customFormat="1" ht="11.25" customHeight="1" x14ac:dyDescent="0.2">
      <c r="B13" s="634" t="s">
        <v>755</v>
      </c>
      <c r="C13" s="634"/>
      <c r="D13" s="634"/>
      <c r="E13" s="634"/>
      <c r="H13" s="633">
        <v>3</v>
      </c>
      <c r="I13" s="633"/>
      <c r="J13" s="632"/>
    </row>
    <row r="14" spans="1:10" s="490" customFormat="1" ht="11.25" customHeight="1" x14ac:dyDescent="0.2">
      <c r="B14" s="634" t="s">
        <v>756</v>
      </c>
      <c r="C14" s="634"/>
      <c r="D14" s="634"/>
      <c r="E14" s="634"/>
      <c r="H14" s="633">
        <v>2</v>
      </c>
      <c r="I14" s="633"/>
      <c r="J14" s="632"/>
    </row>
    <row r="15" spans="1:10" s="490" customFormat="1" ht="11.25" customHeight="1" x14ac:dyDescent="0.2">
      <c r="B15" s="634" t="s">
        <v>757</v>
      </c>
      <c r="C15" s="634"/>
      <c r="D15" s="634"/>
      <c r="E15" s="634"/>
      <c r="H15" s="632"/>
      <c r="I15" s="633"/>
      <c r="J15" s="632"/>
    </row>
    <row r="16" spans="1:10" s="490" customFormat="1" ht="11.25" customHeight="1" x14ac:dyDescent="0.2">
      <c r="C16" s="634" t="s">
        <v>758</v>
      </c>
      <c r="D16" s="634"/>
      <c r="E16" s="634"/>
      <c r="H16" s="633">
        <v>208</v>
      </c>
      <c r="I16" s="633"/>
      <c r="J16" s="632"/>
    </row>
    <row r="17" spans="2:10" s="490" customFormat="1" ht="11.25" customHeight="1" x14ac:dyDescent="0.2">
      <c r="C17" s="634" t="s">
        <v>759</v>
      </c>
      <c r="D17" s="634"/>
      <c r="E17" s="634"/>
      <c r="H17" s="633">
        <v>52</v>
      </c>
      <c r="I17" s="633"/>
      <c r="J17" s="632"/>
    </row>
    <row r="18" spans="2:10" s="490" customFormat="1" ht="11.25" customHeight="1" x14ac:dyDescent="0.2">
      <c r="C18" s="634" t="s">
        <v>760</v>
      </c>
      <c r="D18" s="634"/>
      <c r="E18" s="634"/>
      <c r="H18" s="633">
        <v>91</v>
      </c>
      <c r="I18" s="633"/>
      <c r="J18" s="632"/>
    </row>
    <row r="19" spans="2:10" s="490" customFormat="1" ht="11.25" customHeight="1" x14ac:dyDescent="0.2">
      <c r="C19" s="634" t="s">
        <v>761</v>
      </c>
      <c r="D19" s="634"/>
      <c r="E19" s="634"/>
      <c r="H19" s="633">
        <v>28</v>
      </c>
      <c r="I19" s="633"/>
      <c r="J19" s="632"/>
    </row>
    <row r="20" spans="2:10" s="490" customFormat="1" ht="11.25" customHeight="1" x14ac:dyDescent="0.2">
      <c r="C20" s="634" t="s">
        <v>762</v>
      </c>
      <c r="D20" s="634"/>
      <c r="E20" s="634"/>
      <c r="H20" s="633">
        <v>66</v>
      </c>
      <c r="I20" s="633"/>
      <c r="J20" s="632"/>
    </row>
    <row r="21" spans="2:10" s="490" customFormat="1" ht="11.25" customHeight="1" x14ac:dyDescent="0.2">
      <c r="C21" s="634" t="s">
        <v>763</v>
      </c>
      <c r="D21" s="634"/>
      <c r="E21" s="634"/>
      <c r="H21" s="633">
        <v>74</v>
      </c>
      <c r="I21" s="633"/>
      <c r="J21" s="632"/>
    </row>
    <row r="22" spans="2:10" s="490" customFormat="1" ht="11.25" customHeight="1" x14ac:dyDescent="0.2">
      <c r="C22" s="634" t="s">
        <v>764</v>
      </c>
      <c r="D22" s="634"/>
      <c r="E22" s="634"/>
      <c r="H22" s="633">
        <v>161</v>
      </c>
      <c r="I22" s="633"/>
      <c r="J22" s="632"/>
    </row>
    <row r="23" spans="2:10" s="490" customFormat="1" ht="11.25" customHeight="1" x14ac:dyDescent="0.2">
      <c r="C23" s="634" t="s">
        <v>765</v>
      </c>
      <c r="D23" s="634"/>
      <c r="E23" s="634"/>
      <c r="H23" s="633">
        <v>56</v>
      </c>
      <c r="I23" s="633"/>
      <c r="J23" s="632"/>
    </row>
    <row r="24" spans="2:10" s="490" customFormat="1" ht="11.25" customHeight="1" x14ac:dyDescent="0.2">
      <c r="C24" s="634" t="s">
        <v>766</v>
      </c>
      <c r="D24" s="634"/>
      <c r="E24" s="634"/>
      <c r="H24" s="633">
        <v>9</v>
      </c>
      <c r="I24" s="633"/>
      <c r="J24" s="632"/>
    </row>
    <row r="25" spans="2:10" s="490" customFormat="1" ht="12" customHeight="1" x14ac:dyDescent="0.2">
      <c r="B25" s="639" t="s">
        <v>767</v>
      </c>
      <c r="C25" s="639"/>
      <c r="D25" s="639"/>
      <c r="E25" s="639"/>
      <c r="H25" s="632"/>
      <c r="I25" s="633"/>
      <c r="J25" s="632"/>
    </row>
    <row r="26" spans="2:10" s="490" customFormat="1" ht="11.25" customHeight="1" x14ac:dyDescent="0.2">
      <c r="B26" s="634" t="s">
        <v>768</v>
      </c>
      <c r="D26" s="634"/>
      <c r="E26" s="634"/>
      <c r="H26" s="633">
        <v>71</v>
      </c>
      <c r="I26" s="633"/>
      <c r="J26" s="632"/>
    </row>
    <row r="27" spans="2:10" s="490" customFormat="1" ht="11.25" customHeight="1" x14ac:dyDescent="0.2">
      <c r="B27" s="634" t="s">
        <v>769</v>
      </c>
      <c r="D27" s="634"/>
      <c r="E27" s="634"/>
      <c r="H27" s="633">
        <v>49</v>
      </c>
      <c r="I27" s="633"/>
      <c r="J27" s="632"/>
    </row>
    <row r="28" spans="2:10" s="491" customFormat="1" ht="11.25" customHeight="1" x14ac:dyDescent="0.2">
      <c r="B28" s="640" t="s">
        <v>770</v>
      </c>
      <c r="D28" s="640"/>
      <c r="E28" s="640"/>
      <c r="H28" s="633">
        <v>88</v>
      </c>
      <c r="I28" s="633"/>
      <c r="J28" s="633"/>
    </row>
    <row r="29" spans="2:10" s="490" customFormat="1" ht="11.25" customHeight="1" x14ac:dyDescent="0.2">
      <c r="B29" s="634" t="s">
        <v>771</v>
      </c>
      <c r="D29" s="634"/>
      <c r="E29" s="634"/>
      <c r="H29" s="633">
        <v>10</v>
      </c>
      <c r="I29" s="633"/>
      <c r="J29" s="632"/>
    </row>
    <row r="30" spans="2:10" s="490" customFormat="1" ht="11.25" customHeight="1" x14ac:dyDescent="0.2">
      <c r="B30" s="634" t="s">
        <v>772</v>
      </c>
      <c r="D30" s="634"/>
      <c r="E30" s="634"/>
      <c r="H30" s="633">
        <v>125</v>
      </c>
      <c r="I30" s="633"/>
      <c r="J30" s="632"/>
    </row>
    <row r="31" spans="2:10" s="490" customFormat="1" ht="11.25" customHeight="1" x14ac:dyDescent="0.2">
      <c r="B31" s="634" t="s">
        <v>773</v>
      </c>
      <c r="D31" s="634"/>
      <c r="E31" s="634"/>
      <c r="G31" s="634"/>
      <c r="H31" s="632"/>
      <c r="I31" s="633"/>
      <c r="J31" s="632"/>
    </row>
    <row r="32" spans="2:10" s="490" customFormat="1" ht="11.25" customHeight="1" x14ac:dyDescent="0.2">
      <c r="C32" s="634" t="s">
        <v>774</v>
      </c>
      <c r="E32" s="634"/>
      <c r="F32" s="634" t="s">
        <v>775</v>
      </c>
      <c r="G32" s="633">
        <v>378</v>
      </c>
      <c r="H32" s="632"/>
      <c r="I32" s="633"/>
      <c r="J32" s="632"/>
    </row>
    <row r="33" spans="1:61" s="490" customFormat="1" ht="11.25" customHeight="1" x14ac:dyDescent="0.2">
      <c r="F33" s="634" t="s">
        <v>776</v>
      </c>
      <c r="G33" s="633">
        <v>603</v>
      </c>
      <c r="H33" s="632"/>
      <c r="I33" s="633"/>
      <c r="J33" s="632"/>
    </row>
    <row r="34" spans="1:61" s="490" customFormat="1" ht="11.25" customHeight="1" x14ac:dyDescent="0.2">
      <c r="C34" s="634" t="s">
        <v>777</v>
      </c>
      <c r="F34" s="634"/>
      <c r="G34" s="641">
        <v>-274</v>
      </c>
      <c r="H34" s="632"/>
      <c r="I34" s="633"/>
      <c r="J34" s="632"/>
    </row>
    <row r="35" spans="1:61" s="490" customFormat="1" ht="11.25" customHeight="1" x14ac:dyDescent="0.2">
      <c r="F35" s="490" t="s">
        <v>778</v>
      </c>
      <c r="G35" s="642"/>
      <c r="H35" s="633">
        <v>707</v>
      </c>
      <c r="I35" s="633"/>
      <c r="J35" s="632"/>
    </row>
    <row r="36" spans="1:61" s="490" customFormat="1" ht="11.25" customHeight="1" x14ac:dyDescent="0.2">
      <c r="B36" s="634" t="s">
        <v>779</v>
      </c>
      <c r="G36" s="642"/>
      <c r="H36" s="632"/>
      <c r="I36" s="633"/>
      <c r="J36" s="632"/>
    </row>
    <row r="37" spans="1:61" s="490" customFormat="1" ht="11.25" customHeight="1" x14ac:dyDescent="0.2">
      <c r="C37" s="634" t="s">
        <v>774</v>
      </c>
      <c r="F37" s="490" t="s">
        <v>775</v>
      </c>
      <c r="G37" s="633">
        <v>752</v>
      </c>
      <c r="H37" s="632"/>
      <c r="I37" s="633"/>
      <c r="J37" s="632"/>
    </row>
    <row r="38" spans="1:61" s="490" customFormat="1" ht="13.15" customHeight="1" x14ac:dyDescent="0.2">
      <c r="F38" s="490" t="s">
        <v>776</v>
      </c>
      <c r="G38" s="633">
        <v>873</v>
      </c>
      <c r="H38" s="632"/>
      <c r="I38" s="633"/>
      <c r="J38" s="632"/>
    </row>
    <row r="39" spans="1:61" s="490" customFormat="1" ht="11.25" customHeight="1" x14ac:dyDescent="0.2">
      <c r="C39" s="634" t="s">
        <v>777</v>
      </c>
      <c r="G39" s="641">
        <v>-449</v>
      </c>
      <c r="H39" s="632"/>
      <c r="I39" s="633"/>
      <c r="J39" s="632"/>
    </row>
    <row r="40" spans="1:61" s="490" customFormat="1" ht="11.25" customHeight="1" x14ac:dyDescent="0.2">
      <c r="F40" s="490" t="s">
        <v>778</v>
      </c>
      <c r="G40" s="642"/>
      <c r="H40" s="633">
        <v>1176</v>
      </c>
      <c r="I40" s="633"/>
      <c r="J40" s="632"/>
    </row>
    <row r="41" spans="1:61" s="490" customFormat="1" ht="11.25" customHeight="1" x14ac:dyDescent="0.2">
      <c r="B41" s="634" t="s">
        <v>780</v>
      </c>
      <c r="H41" s="633">
        <v>39</v>
      </c>
      <c r="I41" s="633"/>
      <c r="J41" s="632"/>
    </row>
    <row r="42" spans="1:61" s="490" customFormat="1" ht="2.25" customHeight="1" x14ac:dyDescent="0.2">
      <c r="A42" s="643"/>
      <c r="B42" s="431"/>
      <c r="C42" s="431"/>
      <c r="D42" s="431"/>
      <c r="E42" s="431"/>
      <c r="F42" s="431"/>
      <c r="G42" s="431"/>
      <c r="H42" s="621"/>
      <c r="I42" s="633"/>
      <c r="J42" s="623"/>
    </row>
    <row r="43" spans="1:61" s="492" customFormat="1" ht="2.1" customHeight="1" x14ac:dyDescent="0.2">
      <c r="A43" s="644"/>
      <c r="H43" s="623"/>
      <c r="I43" s="622"/>
      <c r="J43" s="623"/>
    </row>
    <row r="44" spans="1:61" s="490" customFormat="1" ht="11.25" customHeight="1" x14ac:dyDescent="0.2">
      <c r="A44" s="645">
        <v>1</v>
      </c>
      <c r="B44" s="804" t="s">
        <v>781</v>
      </c>
      <c r="C44" s="805"/>
      <c r="D44" s="805"/>
      <c r="E44" s="805"/>
      <c r="F44" s="805"/>
      <c r="G44" s="805"/>
      <c r="H44" s="805"/>
      <c r="I44" s="646"/>
      <c r="J44" s="647"/>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1"/>
      <c r="AO44" s="451"/>
      <c r="AP44" s="451"/>
      <c r="AQ44" s="451"/>
      <c r="AR44" s="451"/>
      <c r="AS44" s="451"/>
      <c r="AT44" s="451"/>
      <c r="AU44" s="451"/>
      <c r="AV44" s="451"/>
      <c r="AW44" s="451"/>
      <c r="AX44" s="451"/>
      <c r="AY44" s="451"/>
      <c r="AZ44" s="451"/>
      <c r="BA44" s="451"/>
      <c r="BB44" s="451"/>
      <c r="BC44" s="451"/>
      <c r="BD44" s="451"/>
      <c r="BE44" s="451"/>
      <c r="BF44" s="451"/>
      <c r="BG44" s="451"/>
      <c r="BH44" s="451"/>
      <c r="BI44" s="451"/>
    </row>
    <row r="45" spans="1:61" s="490" customFormat="1" ht="28.5" customHeight="1" x14ac:dyDescent="0.2">
      <c r="A45" s="645">
        <v>2</v>
      </c>
      <c r="B45" s="806" t="s">
        <v>782</v>
      </c>
      <c r="C45" s="807"/>
      <c r="D45" s="807"/>
      <c r="E45" s="807"/>
      <c r="F45" s="807"/>
      <c r="G45" s="807"/>
      <c r="H45" s="807"/>
      <c r="I45" s="646"/>
      <c r="J45" s="647"/>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1"/>
      <c r="BI45" s="451"/>
    </row>
    <row r="46" spans="1:61" s="490" customFormat="1" ht="48.75" customHeight="1" x14ac:dyDescent="0.2">
      <c r="A46" s="645">
        <v>3</v>
      </c>
      <c r="B46" s="804" t="s">
        <v>783</v>
      </c>
      <c r="C46" s="805"/>
      <c r="D46" s="805"/>
      <c r="E46" s="805"/>
      <c r="F46" s="805"/>
      <c r="G46" s="805"/>
      <c r="H46" s="805"/>
      <c r="I46" s="646"/>
      <c r="J46" s="647"/>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row>
    <row r="47" spans="1:61" x14ac:dyDescent="0.2">
      <c r="I47" s="624"/>
    </row>
    <row r="48" spans="1:61" x14ac:dyDescent="0.2">
      <c r="I48" s="624"/>
    </row>
    <row r="49" spans="9:9" x14ac:dyDescent="0.2">
      <c r="I49" s="624"/>
    </row>
    <row r="50" spans="9:9" x14ac:dyDescent="0.2">
      <c r="I50" s="624"/>
    </row>
    <row r="51" spans="9:9" x14ac:dyDescent="0.2">
      <c r="I51" s="624"/>
    </row>
    <row r="52" spans="9:9" x14ac:dyDescent="0.2">
      <c r="I52" s="624"/>
    </row>
    <row r="53" spans="9:9" x14ac:dyDescent="0.2">
      <c r="I53" s="624"/>
    </row>
    <row r="54" spans="9:9" x14ac:dyDescent="0.2">
      <c r="I54" s="624"/>
    </row>
    <row r="55" spans="9:9" x14ac:dyDescent="0.2">
      <c r="I55" s="624"/>
    </row>
    <row r="56" spans="9:9" x14ac:dyDescent="0.2">
      <c r="I56" s="624"/>
    </row>
    <row r="57" spans="9:9" x14ac:dyDescent="0.2">
      <c r="I57" s="624"/>
    </row>
    <row r="58" spans="9:9" x14ac:dyDescent="0.2">
      <c r="I58" s="624"/>
    </row>
    <row r="59" spans="9:9" x14ac:dyDescent="0.2">
      <c r="I59" s="624"/>
    </row>
    <row r="60" spans="9:9" x14ac:dyDescent="0.2">
      <c r="I60" s="624"/>
    </row>
    <row r="61" spans="9:9" x14ac:dyDescent="0.2">
      <c r="I61" s="624"/>
    </row>
    <row r="62" spans="9:9" x14ac:dyDescent="0.2">
      <c r="I62" s="624"/>
    </row>
    <row r="63" spans="9:9" x14ac:dyDescent="0.2">
      <c r="I63" s="624"/>
    </row>
    <row r="64" spans="9:9" x14ac:dyDescent="0.2">
      <c r="I64" s="624"/>
    </row>
    <row r="65" spans="9:9" x14ac:dyDescent="0.2">
      <c r="I65" s="624"/>
    </row>
    <row r="66" spans="9:9" x14ac:dyDescent="0.2">
      <c r="I66" s="624"/>
    </row>
    <row r="67" spans="9:9" x14ac:dyDescent="0.2">
      <c r="I67" s="624"/>
    </row>
    <row r="68" spans="9:9" x14ac:dyDescent="0.2">
      <c r="I68" s="624"/>
    </row>
    <row r="69" spans="9:9" x14ac:dyDescent="0.2">
      <c r="I69" s="624"/>
    </row>
    <row r="70" spans="9:9" x14ac:dyDescent="0.2">
      <c r="I70" s="624"/>
    </row>
    <row r="71" spans="9:9" x14ac:dyDescent="0.2">
      <c r="I71" s="624"/>
    </row>
    <row r="72" spans="9:9" x14ac:dyDescent="0.2">
      <c r="I72" s="624"/>
    </row>
    <row r="73" spans="9:9" x14ac:dyDescent="0.2">
      <c r="I73" s="624"/>
    </row>
    <row r="74" spans="9:9" x14ac:dyDescent="0.2">
      <c r="I74" s="624"/>
    </row>
    <row r="75" spans="9:9" x14ac:dyDescent="0.2">
      <c r="I75" s="624"/>
    </row>
    <row r="76" spans="9:9" x14ac:dyDescent="0.2">
      <c r="I76" s="624"/>
    </row>
    <row r="77" spans="9:9" x14ac:dyDescent="0.2">
      <c r="I77" s="624"/>
    </row>
    <row r="78" spans="9:9" x14ac:dyDescent="0.2">
      <c r="I78" s="624"/>
    </row>
    <row r="79" spans="9:9" x14ac:dyDescent="0.2">
      <c r="I79" s="624"/>
    </row>
    <row r="80" spans="9:9" x14ac:dyDescent="0.2">
      <c r="I80" s="624"/>
    </row>
    <row r="81" spans="9:9" x14ac:dyDescent="0.2">
      <c r="I81" s="624"/>
    </row>
    <row r="82" spans="9:9" x14ac:dyDescent="0.2">
      <c r="I82" s="624"/>
    </row>
    <row r="83" spans="9:9" x14ac:dyDescent="0.2">
      <c r="I83" s="624"/>
    </row>
    <row r="84" spans="9:9" x14ac:dyDescent="0.2">
      <c r="I84" s="624"/>
    </row>
    <row r="85" spans="9:9" x14ac:dyDescent="0.2">
      <c r="I85" s="624"/>
    </row>
    <row r="86" spans="9:9" x14ac:dyDescent="0.2">
      <c r="I86" s="624"/>
    </row>
    <row r="87" spans="9:9" x14ac:dyDescent="0.2">
      <c r="I87" s="624"/>
    </row>
    <row r="88" spans="9:9" x14ac:dyDescent="0.2">
      <c r="I88" s="624"/>
    </row>
    <row r="89" spans="9:9" x14ac:dyDescent="0.2">
      <c r="I89" s="624"/>
    </row>
    <row r="90" spans="9:9" x14ac:dyDescent="0.2">
      <c r="I90" s="624"/>
    </row>
    <row r="91" spans="9:9" x14ac:dyDescent="0.2">
      <c r="I91" s="624"/>
    </row>
    <row r="92" spans="9:9" x14ac:dyDescent="0.2">
      <c r="I92" s="624"/>
    </row>
    <row r="93" spans="9:9" x14ac:dyDescent="0.2">
      <c r="I93" s="624"/>
    </row>
    <row r="94" spans="9:9" x14ac:dyDescent="0.2">
      <c r="I94" s="624"/>
    </row>
    <row r="95" spans="9:9" x14ac:dyDescent="0.2">
      <c r="I95" s="624"/>
    </row>
    <row r="96" spans="9:9" x14ac:dyDescent="0.2">
      <c r="I96" s="624"/>
    </row>
    <row r="97" spans="9:9" x14ac:dyDescent="0.2">
      <c r="I97" s="624"/>
    </row>
    <row r="98" spans="9:9" x14ac:dyDescent="0.2">
      <c r="I98" s="624"/>
    </row>
    <row r="99" spans="9:9" x14ac:dyDescent="0.2">
      <c r="I99" s="624"/>
    </row>
    <row r="100" spans="9:9" x14ac:dyDescent="0.2">
      <c r="I100" s="624"/>
    </row>
    <row r="101" spans="9:9" x14ac:dyDescent="0.2">
      <c r="I101" s="624"/>
    </row>
    <row r="102" spans="9:9" x14ac:dyDescent="0.2">
      <c r="I102" s="624"/>
    </row>
    <row r="103" spans="9:9" x14ac:dyDescent="0.2">
      <c r="I103" s="624"/>
    </row>
    <row r="104" spans="9:9" x14ac:dyDescent="0.2">
      <c r="I104" s="624"/>
    </row>
    <row r="105" spans="9:9" x14ac:dyDescent="0.2">
      <c r="I105" s="624"/>
    </row>
    <row r="106" spans="9:9" x14ac:dyDescent="0.2">
      <c r="I106" s="624"/>
    </row>
  </sheetData>
  <mergeCells count="4">
    <mergeCell ref="H2:H3"/>
    <mergeCell ref="B44:H44"/>
    <mergeCell ref="B45:H45"/>
    <mergeCell ref="B46:H46"/>
  </mergeCells>
  <pageMargins left="0.51181102362204722" right="0.35433070866141736" top="0.35433070866141736" bottom="0.23622047244094491" header="0.31496062992125984" footer="0.11811023622047245"/>
  <pageSetup fitToHeight="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topLeftCell="A78" zoomScaleNormal="100" workbookViewId="0">
      <selection activeCell="C126" sqref="C126"/>
    </sheetView>
  </sheetViews>
  <sheetFormatPr defaultColWidth="9.140625" defaultRowHeight="11.25" x14ac:dyDescent="0.2"/>
  <cols>
    <col min="1" max="2" width="1" style="1" customWidth="1"/>
    <col min="3" max="3" width="30" style="2" customWidth="1"/>
    <col min="4" max="6" width="8.5703125" style="30" customWidth="1"/>
    <col min="7" max="7" width="35.7109375" style="2" customWidth="1"/>
    <col min="8" max="16384" width="9.140625" style="2"/>
  </cols>
  <sheetData>
    <row r="1" spans="1:7" s="5" customFormat="1" ht="17.850000000000001" customHeight="1" x14ac:dyDescent="0.2">
      <c r="A1" s="77" t="s">
        <v>319</v>
      </c>
      <c r="D1" s="26"/>
      <c r="E1" s="26"/>
      <c r="F1" s="26"/>
    </row>
    <row r="2" spans="1:7" s="4" customFormat="1" ht="1.1499999999999999" customHeight="1" x14ac:dyDescent="0.2">
      <c r="A2" s="97"/>
      <c r="B2" s="10"/>
      <c r="C2" s="10"/>
      <c r="D2" s="27"/>
      <c r="E2" s="27"/>
      <c r="F2" s="16"/>
      <c r="G2" s="16"/>
    </row>
    <row r="3" spans="1:7" s="4" customFormat="1" ht="21" customHeight="1" x14ac:dyDescent="0.2">
      <c r="A3" s="8" t="s">
        <v>320</v>
      </c>
      <c r="B3" s="285"/>
      <c r="C3" s="285"/>
      <c r="D3" s="848" t="s">
        <v>178</v>
      </c>
      <c r="E3" s="848" t="s">
        <v>146</v>
      </c>
      <c r="F3" s="848" t="s">
        <v>179</v>
      </c>
      <c r="G3" s="286"/>
    </row>
    <row r="4" spans="1:7" s="4" customFormat="1" ht="13.9" customHeight="1" x14ac:dyDescent="0.2">
      <c r="A4" s="132" t="s">
        <v>52</v>
      </c>
      <c r="B4" s="11"/>
      <c r="C4" s="132"/>
      <c r="D4" s="849"/>
      <c r="E4" s="849"/>
      <c r="F4" s="849"/>
      <c r="G4" s="287" t="s">
        <v>321</v>
      </c>
    </row>
    <row r="5" spans="1:7" ht="2.25" customHeight="1" x14ac:dyDescent="0.2">
      <c r="A5" s="288"/>
      <c r="B5" s="75"/>
      <c r="C5" s="94"/>
      <c r="D5" s="289"/>
      <c r="E5" s="290"/>
      <c r="F5" s="291"/>
      <c r="G5" s="292"/>
    </row>
    <row r="6" spans="1:7" s="21" customFormat="1" ht="12.6" customHeight="1" x14ac:dyDescent="0.2">
      <c r="A6" s="132" t="s">
        <v>322</v>
      </c>
      <c r="B6" s="116"/>
      <c r="C6" s="117"/>
      <c r="D6" s="293">
        <v>2153.7069999999999</v>
      </c>
      <c r="E6" s="293">
        <v>2169.8739999999998</v>
      </c>
      <c r="F6" s="293">
        <v>2214.0479999999998</v>
      </c>
      <c r="G6" s="294"/>
    </row>
    <row r="7" spans="1:7" ht="12.6" customHeight="1" x14ac:dyDescent="0.2">
      <c r="A7" s="66"/>
      <c r="B7" s="1" t="s">
        <v>323</v>
      </c>
      <c r="D7" s="295">
        <v>200974</v>
      </c>
      <c r="E7" s="295">
        <v>201244</v>
      </c>
      <c r="F7" s="295">
        <v>202509</v>
      </c>
      <c r="G7" s="859" t="s">
        <v>324</v>
      </c>
    </row>
    <row r="8" spans="1:7" ht="21.75" customHeight="1" x14ac:dyDescent="0.2">
      <c r="A8" s="66"/>
      <c r="D8" s="295"/>
      <c r="E8" s="295"/>
      <c r="F8" s="295"/>
      <c r="G8" s="859"/>
    </row>
    <row r="9" spans="1:7" ht="1.5" customHeight="1" x14ac:dyDescent="0.2">
      <c r="A9" s="74"/>
      <c r="B9" s="13"/>
      <c r="C9" s="139"/>
      <c r="D9" s="28"/>
      <c r="E9" s="28"/>
      <c r="F9" s="28"/>
      <c r="G9" s="296"/>
    </row>
    <row r="10" spans="1:7" s="32" customFormat="1" ht="12.6" customHeight="1" x14ac:dyDescent="0.2">
      <c r="A10" s="297" t="s">
        <v>325</v>
      </c>
      <c r="B10" s="298"/>
      <c r="C10" s="299"/>
      <c r="D10" s="301">
        <v>534</v>
      </c>
      <c r="E10" s="301">
        <v>540</v>
      </c>
      <c r="F10" s="301">
        <v>541</v>
      </c>
      <c r="G10" s="302"/>
    </row>
    <row r="11" spans="1:7" s="32" customFormat="1" ht="12.6" customHeight="1" x14ac:dyDescent="0.2">
      <c r="A11" s="98"/>
      <c r="B11" s="20" t="s">
        <v>326</v>
      </c>
      <c r="C11" s="190"/>
      <c r="D11" s="304">
        <v>240000</v>
      </c>
      <c r="E11" s="304">
        <v>240000</v>
      </c>
      <c r="F11" s="304">
        <v>240000</v>
      </c>
      <c r="G11" s="858" t="s">
        <v>327</v>
      </c>
    </row>
    <row r="12" spans="1:7" s="32" customFormat="1" ht="12.6" customHeight="1" x14ac:dyDescent="0.2">
      <c r="A12" s="98"/>
      <c r="B12" s="2" t="s">
        <v>328</v>
      </c>
      <c r="C12" s="190"/>
      <c r="D12" s="305"/>
      <c r="E12" s="305"/>
      <c r="F12" s="305"/>
      <c r="G12" s="858"/>
    </row>
    <row r="13" spans="1:7" s="32" customFormat="1" ht="12.6" customHeight="1" x14ac:dyDescent="0.2">
      <c r="A13" s="98"/>
      <c r="B13" s="165"/>
      <c r="C13" s="190"/>
      <c r="D13" s="305"/>
      <c r="E13" s="305"/>
      <c r="F13" s="305"/>
      <c r="G13" s="858"/>
    </row>
    <row r="14" spans="1:7" s="32" customFormat="1" ht="12.6" customHeight="1" x14ac:dyDescent="0.2">
      <c r="A14" s="98"/>
      <c r="B14" s="165"/>
      <c r="C14" s="190"/>
      <c r="D14" s="305"/>
      <c r="E14" s="305"/>
      <c r="F14" s="305"/>
      <c r="G14" s="858"/>
    </row>
    <row r="15" spans="1:7" s="32" customFormat="1" ht="12.6" customHeight="1" x14ac:dyDescent="0.2">
      <c r="A15" s="98"/>
      <c r="B15" s="165"/>
      <c r="C15" s="190"/>
      <c r="D15" s="305"/>
      <c r="E15" s="305"/>
      <c r="F15" s="305"/>
      <c r="G15" s="858"/>
    </row>
    <row r="16" spans="1:7" s="32" customFormat="1" ht="24" customHeight="1" x14ac:dyDescent="0.2">
      <c r="A16" s="98"/>
      <c r="B16" s="165"/>
      <c r="C16" s="190"/>
      <c r="D16" s="305"/>
      <c r="E16" s="305"/>
      <c r="F16" s="305"/>
      <c r="G16" s="858"/>
    </row>
    <row r="17" spans="1:7" s="32" customFormat="1" ht="12.6" customHeight="1" x14ac:dyDescent="0.2">
      <c r="A17" s="306"/>
      <c r="B17" s="307" t="s">
        <v>329</v>
      </c>
      <c r="C17" s="308"/>
      <c r="D17" s="310">
        <v>25</v>
      </c>
      <c r="E17" s="310">
        <v>25</v>
      </c>
      <c r="F17" s="310">
        <v>25</v>
      </c>
      <c r="G17" s="860" t="s">
        <v>330</v>
      </c>
    </row>
    <row r="18" spans="1:7" s="32" customFormat="1" ht="24.75" customHeight="1" x14ac:dyDescent="0.2">
      <c r="A18" s="161"/>
      <c r="B18" s="298"/>
      <c r="C18" s="311"/>
      <c r="D18" s="301"/>
      <c r="E18" s="301"/>
      <c r="F18" s="301"/>
      <c r="G18" s="861"/>
    </row>
    <row r="19" spans="1:7" s="32" customFormat="1" ht="12.6" customHeight="1" x14ac:dyDescent="0.2">
      <c r="A19" s="297" t="s">
        <v>331</v>
      </c>
      <c r="B19" s="298"/>
      <c r="C19" s="299"/>
      <c r="D19" s="301">
        <v>1596</v>
      </c>
      <c r="E19" s="301">
        <v>1592</v>
      </c>
      <c r="F19" s="301">
        <v>1595</v>
      </c>
      <c r="G19" s="302"/>
    </row>
    <row r="20" spans="1:7" s="6" customFormat="1" ht="13.5" customHeight="1" x14ac:dyDescent="0.2">
      <c r="A20" s="312"/>
      <c r="B20" s="3" t="s">
        <v>332</v>
      </c>
      <c r="C20" s="313"/>
      <c r="D20" s="314">
        <v>6960</v>
      </c>
      <c r="E20" s="314">
        <v>6910</v>
      </c>
      <c r="F20" s="314">
        <v>6910</v>
      </c>
      <c r="G20" s="853" t="s">
        <v>333</v>
      </c>
    </row>
    <row r="21" spans="1:7" s="6" customFormat="1" ht="11.25" customHeight="1" x14ac:dyDescent="0.2">
      <c r="A21" s="66"/>
      <c r="B21" s="1"/>
      <c r="C21" s="190" t="s">
        <v>334</v>
      </c>
      <c r="D21" s="314"/>
      <c r="E21" s="314"/>
      <c r="F21" s="314"/>
      <c r="G21" s="853"/>
    </row>
    <row r="22" spans="1:7" s="6" customFormat="1" ht="11.25" customHeight="1" x14ac:dyDescent="0.2">
      <c r="A22" s="66"/>
      <c r="B22" s="3" t="s">
        <v>335</v>
      </c>
      <c r="C22" s="12"/>
      <c r="D22" s="314">
        <v>50900</v>
      </c>
      <c r="E22" s="314">
        <v>52500</v>
      </c>
      <c r="F22" s="314">
        <v>52500</v>
      </c>
      <c r="G22" s="853"/>
    </row>
    <row r="23" spans="1:7" s="6" customFormat="1" ht="12" customHeight="1" x14ac:dyDescent="0.2">
      <c r="A23" s="66"/>
      <c r="B23" s="1"/>
      <c r="C23" s="45" t="s">
        <v>336</v>
      </c>
      <c r="D23" s="206"/>
      <c r="E23" s="206"/>
      <c r="F23" s="206"/>
      <c r="G23" s="853"/>
    </row>
    <row r="24" spans="1:7" s="6" customFormat="1" ht="1.9" customHeight="1" x14ac:dyDescent="0.2">
      <c r="A24" s="74"/>
      <c r="B24" s="13"/>
      <c r="C24" s="315"/>
      <c r="D24" s="248"/>
      <c r="E24" s="248"/>
      <c r="F24" s="248"/>
      <c r="G24" s="862"/>
    </row>
    <row r="25" spans="1:7" s="21" customFormat="1" ht="12.6" customHeight="1" x14ac:dyDescent="0.2">
      <c r="A25" s="161" t="s">
        <v>337</v>
      </c>
      <c r="B25" s="79"/>
      <c r="C25" s="316"/>
      <c r="D25" s="300">
        <v>6099.9970000000003</v>
      </c>
      <c r="E25" s="300">
        <v>6205.7929999999997</v>
      </c>
      <c r="F25" s="300">
        <v>6237.4179999999997</v>
      </c>
      <c r="G25" s="317"/>
    </row>
    <row r="26" spans="1:7" ht="4.5" customHeight="1" x14ac:dyDescent="0.2">
      <c r="A26" s="66"/>
      <c r="C26" s="318"/>
      <c r="D26" s="319"/>
      <c r="E26" s="319"/>
      <c r="F26" s="319"/>
      <c r="G26" s="320"/>
    </row>
    <row r="27" spans="1:7" s="6" customFormat="1" ht="13.5" customHeight="1" x14ac:dyDescent="0.2">
      <c r="A27" s="312"/>
      <c r="B27" s="3" t="s">
        <v>338</v>
      </c>
      <c r="C27" s="78"/>
      <c r="D27" s="321">
        <v>553435</v>
      </c>
      <c r="E27" s="321">
        <v>556901</v>
      </c>
      <c r="F27" s="321">
        <v>560957</v>
      </c>
      <c r="G27" s="863" t="s">
        <v>339</v>
      </c>
    </row>
    <row r="28" spans="1:7" s="6" customFormat="1" ht="11.25" customHeight="1" x14ac:dyDescent="0.2">
      <c r="A28" s="66"/>
      <c r="B28" s="1"/>
      <c r="C28" s="19" t="s">
        <v>340</v>
      </c>
      <c r="D28" s="321">
        <v>531251</v>
      </c>
      <c r="E28" s="321">
        <v>534717</v>
      </c>
      <c r="F28" s="321">
        <v>538772</v>
      </c>
      <c r="G28" s="863"/>
    </row>
    <row r="29" spans="1:7" s="6" customFormat="1" ht="11.25" customHeight="1" x14ac:dyDescent="0.2">
      <c r="A29" s="66"/>
      <c r="B29" s="1"/>
      <c r="C29" s="19" t="s">
        <v>341</v>
      </c>
      <c r="D29" s="321">
        <v>12004</v>
      </c>
      <c r="E29" s="321">
        <v>12004</v>
      </c>
      <c r="F29" s="321">
        <v>12004</v>
      </c>
      <c r="G29" s="863"/>
    </row>
    <row r="30" spans="1:7" s="6" customFormat="1" ht="11.25" customHeight="1" x14ac:dyDescent="0.2">
      <c r="A30" s="66"/>
      <c r="B30" s="1"/>
      <c r="C30" s="19" t="s">
        <v>342</v>
      </c>
      <c r="D30" s="321">
        <v>6865</v>
      </c>
      <c r="E30" s="321">
        <v>6865</v>
      </c>
      <c r="F30" s="321">
        <v>6865</v>
      </c>
      <c r="G30" s="863"/>
    </row>
    <row r="31" spans="1:7" s="6" customFormat="1" ht="28.5" customHeight="1" x14ac:dyDescent="0.2">
      <c r="A31" s="66"/>
      <c r="B31" s="1"/>
      <c r="C31" s="19" t="s">
        <v>343</v>
      </c>
      <c r="D31" s="322">
        <v>3315</v>
      </c>
      <c r="E31" s="322">
        <v>3315</v>
      </c>
      <c r="F31" s="322">
        <v>3315</v>
      </c>
      <c r="G31" s="863"/>
    </row>
    <row r="32" spans="1:7" s="6" customFormat="1" ht="1.5" customHeight="1" x14ac:dyDescent="0.2">
      <c r="A32" s="74"/>
      <c r="B32" s="13"/>
      <c r="C32" s="139"/>
      <c r="D32" s="323"/>
      <c r="E32" s="323"/>
      <c r="F32" s="323"/>
      <c r="G32" s="864"/>
    </row>
    <row r="33" spans="1:7" s="21" customFormat="1" ht="12.4" customHeight="1" x14ac:dyDescent="0.2">
      <c r="A33" s="306" t="s">
        <v>344</v>
      </c>
      <c r="B33" s="307"/>
      <c r="C33" s="324"/>
      <c r="D33" s="325"/>
      <c r="E33" s="325"/>
      <c r="F33" s="325"/>
      <c r="G33" s="309"/>
    </row>
    <row r="34" spans="1:7" s="21" customFormat="1" ht="12.4" customHeight="1" x14ac:dyDescent="0.2">
      <c r="A34" s="326" t="s">
        <v>345</v>
      </c>
      <c r="B34" s="20"/>
      <c r="C34" s="327"/>
      <c r="D34" s="305">
        <v>1148.6369999999999</v>
      </c>
      <c r="E34" s="303">
        <v>698.68100000000004</v>
      </c>
      <c r="F34" s="303">
        <v>700.60900000000004</v>
      </c>
      <c r="G34" s="303"/>
    </row>
    <row r="35" spans="1:7" s="6" customFormat="1" ht="13.15" customHeight="1" x14ac:dyDescent="0.2">
      <c r="A35" s="288"/>
      <c r="B35" s="75" t="s">
        <v>346</v>
      </c>
      <c r="C35" s="94"/>
      <c r="D35" s="328">
        <v>183</v>
      </c>
      <c r="E35" s="328">
        <v>181</v>
      </c>
      <c r="F35" s="328">
        <v>183</v>
      </c>
      <c r="G35" s="853" t="s">
        <v>347</v>
      </c>
    </row>
    <row r="36" spans="1:7" s="6" customFormat="1" ht="11.25" customHeight="1" x14ac:dyDescent="0.2">
      <c r="A36" s="66"/>
      <c r="B36" s="1"/>
      <c r="C36" s="18"/>
      <c r="D36" s="329"/>
      <c r="E36" s="329"/>
      <c r="F36" s="329"/>
      <c r="G36" s="865"/>
    </row>
    <row r="37" spans="1:7" s="6" customFormat="1" ht="11.25" customHeight="1" x14ac:dyDescent="0.2">
      <c r="A37" s="66"/>
      <c r="B37" s="1"/>
      <c r="C37" s="18"/>
      <c r="D37" s="329"/>
      <c r="E37" s="329"/>
      <c r="F37" s="329"/>
      <c r="G37" s="865"/>
    </row>
    <row r="38" spans="1:7" s="6" customFormat="1" ht="11.25" customHeight="1" x14ac:dyDescent="0.2">
      <c r="A38" s="66"/>
      <c r="B38" s="1"/>
      <c r="C38" s="18"/>
      <c r="D38" s="329"/>
      <c r="E38" s="329"/>
      <c r="F38" s="329"/>
      <c r="G38" s="865"/>
    </row>
    <row r="39" spans="1:7" s="6" customFormat="1" ht="11.25" customHeight="1" x14ac:dyDescent="0.2">
      <c r="A39" s="66"/>
      <c r="B39" s="1"/>
      <c r="C39" s="18"/>
      <c r="D39" s="329"/>
      <c r="E39" s="329"/>
      <c r="F39" s="329"/>
      <c r="G39" s="865"/>
    </row>
    <row r="40" spans="1:7" s="6" customFormat="1" ht="11.25" customHeight="1" x14ac:dyDescent="0.2">
      <c r="A40" s="66"/>
      <c r="B40" s="1"/>
      <c r="C40" s="18"/>
      <c r="D40" s="329"/>
      <c r="E40" s="329"/>
      <c r="F40" s="329"/>
      <c r="G40" s="865"/>
    </row>
    <row r="41" spans="1:7" s="6" customFormat="1" ht="11.25" customHeight="1" x14ac:dyDescent="0.2">
      <c r="A41" s="66"/>
      <c r="B41" s="1"/>
      <c r="C41" s="18"/>
      <c r="D41" s="329"/>
      <c r="E41" s="329"/>
      <c r="F41" s="329"/>
      <c r="G41" s="865"/>
    </row>
    <row r="42" spans="1:7" s="6" customFormat="1" ht="11.25" customHeight="1" x14ac:dyDescent="0.2">
      <c r="A42" s="74"/>
      <c r="B42" s="13"/>
      <c r="C42" s="315"/>
      <c r="D42" s="329"/>
      <c r="E42" s="329"/>
      <c r="F42" s="329"/>
      <c r="G42" s="866"/>
    </row>
    <row r="43" spans="1:7" s="6" customFormat="1" ht="13.15" customHeight="1" x14ac:dyDescent="0.2">
      <c r="A43" s="66"/>
      <c r="B43" s="1" t="s">
        <v>348</v>
      </c>
      <c r="C43" s="18"/>
      <c r="D43" s="330">
        <v>506.29300000000001</v>
      </c>
      <c r="E43" s="330">
        <v>63.985999999999997</v>
      </c>
      <c r="F43" s="330">
        <v>63.985999999999997</v>
      </c>
      <c r="G43" s="856" t="s">
        <v>349</v>
      </c>
    </row>
    <row r="44" spans="1:7" s="6" customFormat="1" ht="42.75" customHeight="1" x14ac:dyDescent="0.2">
      <c r="A44" s="66"/>
      <c r="B44" s="44"/>
      <c r="C44" s="18"/>
      <c r="D44" s="331"/>
      <c r="E44" s="331"/>
      <c r="F44" s="331"/>
      <c r="G44" s="867"/>
    </row>
    <row r="45" spans="1:7" ht="1.9" customHeight="1" x14ac:dyDescent="0.2">
      <c r="A45" s="288"/>
      <c r="B45" s="75"/>
      <c r="C45" s="332"/>
      <c r="D45" s="291"/>
      <c r="E45" s="291"/>
      <c r="F45" s="291"/>
      <c r="G45" s="291"/>
    </row>
    <row r="46" spans="1:7" s="6" customFormat="1" ht="12.6" customHeight="1" x14ac:dyDescent="0.2">
      <c r="A46" s="98" t="s">
        <v>350</v>
      </c>
      <c r="B46" s="1"/>
      <c r="C46" s="18"/>
      <c r="D46" s="333">
        <v>18896.903999999999</v>
      </c>
      <c r="E46" s="334">
        <v>19566.127</v>
      </c>
      <c r="F46" s="334">
        <v>20233.669000000002</v>
      </c>
      <c r="G46" s="335"/>
    </row>
    <row r="47" spans="1:7" s="6" customFormat="1" ht="14.45" customHeight="1" x14ac:dyDescent="0.2">
      <c r="A47" s="97"/>
      <c r="B47" s="75" t="s">
        <v>351</v>
      </c>
      <c r="C47" s="336"/>
      <c r="D47" s="295">
        <v>1226</v>
      </c>
      <c r="E47" s="295">
        <v>1261</v>
      </c>
      <c r="F47" s="295">
        <v>1300</v>
      </c>
      <c r="G47" s="853" t="s">
        <v>352</v>
      </c>
    </row>
    <row r="48" spans="1:7" s="6" customFormat="1" ht="8.4499999999999993" customHeight="1" x14ac:dyDescent="0.2">
      <c r="A48" s="66"/>
      <c r="B48" s="1"/>
      <c r="C48" s="18"/>
      <c r="D48" s="206"/>
      <c r="E48" s="206"/>
      <c r="F48" s="206"/>
      <c r="G48" s="854"/>
    </row>
    <row r="49" spans="1:7" s="6" customFormat="1" ht="1.1499999999999999" customHeight="1" x14ac:dyDescent="0.2">
      <c r="A49" s="74"/>
      <c r="B49" s="170"/>
      <c r="C49" s="315"/>
      <c r="D49" s="338"/>
      <c r="E49" s="338"/>
      <c r="F49" s="338"/>
      <c r="G49" s="855"/>
    </row>
    <row r="50" spans="1:7" s="6" customFormat="1" ht="14.25" customHeight="1" x14ac:dyDescent="0.2">
      <c r="A50" s="8"/>
      <c r="B50" s="1" t="s">
        <v>353</v>
      </c>
      <c r="C50" s="242"/>
      <c r="D50" s="295">
        <v>4570</v>
      </c>
      <c r="E50" s="295">
        <v>4774</v>
      </c>
      <c r="F50" s="295">
        <v>4869</v>
      </c>
      <c r="G50" s="856" t="s">
        <v>354</v>
      </c>
    </row>
    <row r="51" spans="1:7" s="6" customFormat="1" ht="11.65" customHeight="1" x14ac:dyDescent="0.2">
      <c r="A51" s="8"/>
      <c r="B51" s="4"/>
      <c r="C51" s="242"/>
      <c r="D51" s="335"/>
      <c r="E51" s="335"/>
      <c r="F51" s="335"/>
      <c r="G51" s="857"/>
    </row>
    <row r="52" spans="1:7" s="6" customFormat="1" ht="12.6" customHeight="1" x14ac:dyDescent="0.2">
      <c r="A52" s="132"/>
      <c r="B52" s="11"/>
      <c r="C52" s="339"/>
      <c r="D52" s="287"/>
      <c r="E52" s="287"/>
      <c r="F52" s="287"/>
      <c r="G52" s="857"/>
    </row>
    <row r="53" spans="1:7" s="6" customFormat="1" ht="2.25" customHeight="1" x14ac:dyDescent="0.2">
      <c r="A53" s="66"/>
      <c r="B53" s="4"/>
      <c r="C53" s="18"/>
      <c r="D53" s="340"/>
      <c r="E53" s="340"/>
      <c r="F53" s="340"/>
      <c r="G53" s="217"/>
    </row>
    <row r="54" spans="1:7" s="6" customFormat="1" x14ac:dyDescent="0.2">
      <c r="A54" s="66"/>
      <c r="B54" s="1" t="s">
        <v>355</v>
      </c>
      <c r="C54" s="242"/>
      <c r="D54" s="295">
        <v>12825.683999999999</v>
      </c>
      <c r="E54" s="295">
        <v>13253.236000000001</v>
      </c>
      <c r="F54" s="295">
        <v>13785.343999999999</v>
      </c>
      <c r="G54" s="341"/>
    </row>
    <row r="55" spans="1:7" s="6" customFormat="1" ht="1.1499999999999999" customHeight="1" x14ac:dyDescent="0.2">
      <c r="A55" s="74"/>
      <c r="B55" s="13"/>
      <c r="C55" s="342"/>
      <c r="D55" s="248"/>
      <c r="E55" s="248"/>
      <c r="F55" s="248"/>
      <c r="G55" s="343"/>
    </row>
    <row r="56" spans="1:7" s="21" customFormat="1" ht="19.5" customHeight="1" x14ac:dyDescent="0.2">
      <c r="A56" s="344"/>
      <c r="B56" s="345"/>
      <c r="C56" s="78"/>
      <c r="D56" s="346"/>
      <c r="E56" s="346"/>
      <c r="F56" s="346"/>
      <c r="G56" s="347"/>
    </row>
    <row r="57" spans="1:7" ht="12.75" x14ac:dyDescent="0.2">
      <c r="A57" s="348" t="s">
        <v>356</v>
      </c>
      <c r="B57" s="5"/>
      <c r="C57" s="5"/>
      <c r="D57" s="26"/>
      <c r="E57" s="26"/>
      <c r="F57" s="26"/>
      <c r="G57" s="5"/>
    </row>
    <row r="58" spans="1:7" ht="22.5" customHeight="1" x14ac:dyDescent="0.2">
      <c r="A58" s="97" t="s">
        <v>320</v>
      </c>
      <c r="B58" s="349"/>
      <c r="C58" s="350"/>
      <c r="D58" s="868" t="s">
        <v>178</v>
      </c>
      <c r="E58" s="868" t="s">
        <v>146</v>
      </c>
      <c r="F58" s="868" t="s">
        <v>179</v>
      </c>
      <c r="G58" s="16"/>
    </row>
    <row r="59" spans="1:7" x14ac:dyDescent="0.2">
      <c r="A59" s="132" t="s">
        <v>52</v>
      </c>
      <c r="B59" s="11"/>
      <c r="C59" s="351"/>
      <c r="D59" s="849"/>
      <c r="E59" s="849"/>
      <c r="F59" s="849"/>
      <c r="G59" s="287" t="s">
        <v>321</v>
      </c>
    </row>
    <row r="60" spans="1:7" s="6" customFormat="1" ht="12.6" customHeight="1" x14ac:dyDescent="0.2">
      <c r="A60" s="161" t="s">
        <v>357</v>
      </c>
      <c r="B60" s="246"/>
      <c r="C60" s="352"/>
      <c r="D60" s="293">
        <v>1029.624</v>
      </c>
      <c r="E60" s="293">
        <v>798.28399999999999</v>
      </c>
      <c r="F60" s="293">
        <v>798.29100000000005</v>
      </c>
      <c r="G60" s="217"/>
    </row>
    <row r="61" spans="1:7" s="6" customFormat="1" ht="15.75" customHeight="1" x14ac:dyDescent="0.2">
      <c r="A61" s="98"/>
      <c r="C61" s="18"/>
      <c r="D61" s="353"/>
      <c r="E61" s="353"/>
      <c r="F61" s="353"/>
      <c r="G61" s="871" t="s">
        <v>358</v>
      </c>
    </row>
    <row r="62" spans="1:7" s="6" customFormat="1" ht="13.15" customHeight="1" x14ac:dyDescent="0.2">
      <c r="A62" s="8"/>
      <c r="B62" s="2" t="s">
        <v>359</v>
      </c>
      <c r="C62" s="18"/>
      <c r="D62" s="295">
        <v>711.33900000000006</v>
      </c>
      <c r="E62" s="295">
        <v>701.82899999999995</v>
      </c>
      <c r="F62" s="295">
        <v>701.65899999999999</v>
      </c>
      <c r="G62" s="871"/>
    </row>
    <row r="63" spans="1:7" s="6" customFormat="1" ht="49.5" customHeight="1" x14ac:dyDescent="0.2">
      <c r="A63" s="8"/>
      <c r="B63" s="354"/>
      <c r="C63" s="327"/>
      <c r="D63" s="355"/>
      <c r="E63" s="355"/>
      <c r="F63" s="355"/>
      <c r="G63" s="872"/>
    </row>
    <row r="64" spans="1:7" ht="17.25" customHeight="1" x14ac:dyDescent="0.2">
      <c r="A64" s="356"/>
      <c r="B64" s="357" t="s">
        <v>360</v>
      </c>
      <c r="C64" s="324"/>
      <c r="D64" s="358">
        <v>237.78</v>
      </c>
      <c r="E64" s="358">
        <v>15</v>
      </c>
      <c r="F64" s="358">
        <v>15</v>
      </c>
      <c r="G64" s="869" t="s">
        <v>361</v>
      </c>
    </row>
    <row r="65" spans="1:7" s="78" customFormat="1" ht="54.75" customHeight="1" x14ac:dyDescent="0.2">
      <c r="A65" s="873"/>
      <c r="B65" s="874"/>
      <c r="C65" s="875"/>
      <c r="D65" s="359"/>
      <c r="E65" s="359"/>
      <c r="F65" s="359"/>
      <c r="G65" s="870"/>
    </row>
    <row r="66" spans="1:7" s="6" customFormat="1" ht="13.15" customHeight="1" x14ac:dyDescent="0.2">
      <c r="A66" s="98" t="s">
        <v>362</v>
      </c>
      <c r="B66" s="56"/>
      <c r="C66" s="360"/>
      <c r="D66" s="310"/>
      <c r="E66" s="310"/>
      <c r="F66" s="310"/>
      <c r="G66" s="361"/>
    </row>
    <row r="67" spans="1:7" s="21" customFormat="1" ht="12.6" customHeight="1" x14ac:dyDescent="0.2">
      <c r="A67" s="362" t="s">
        <v>363</v>
      </c>
      <c r="B67" s="79"/>
      <c r="C67" s="327"/>
      <c r="D67" s="305">
        <v>3105.46</v>
      </c>
      <c r="E67" s="305">
        <v>3267.7820000000002</v>
      </c>
      <c r="F67" s="305">
        <v>3315.0729999999999</v>
      </c>
      <c r="G67" s="363"/>
    </row>
    <row r="68" spans="1:7" s="6" customFormat="1" ht="14.25" customHeight="1" x14ac:dyDescent="0.2">
      <c r="A68" s="66"/>
      <c r="B68" s="1" t="s">
        <v>364</v>
      </c>
      <c r="C68" s="18"/>
      <c r="D68" s="330">
        <v>43500</v>
      </c>
      <c r="E68" s="330">
        <v>43300</v>
      </c>
      <c r="F68" s="330">
        <v>42400</v>
      </c>
      <c r="G68" s="876" t="s">
        <v>365</v>
      </c>
    </row>
    <row r="69" spans="1:7" s="6" customFormat="1" ht="11.25" customHeight="1" x14ac:dyDescent="0.2">
      <c r="A69" s="66"/>
      <c r="B69" s="1"/>
      <c r="C69" s="364" t="s">
        <v>366</v>
      </c>
      <c r="D69" s="206"/>
      <c r="E69" s="206"/>
      <c r="F69" s="206"/>
      <c r="G69" s="876"/>
    </row>
    <row r="70" spans="1:7" s="6" customFormat="1" ht="11.25" customHeight="1" x14ac:dyDescent="0.2">
      <c r="A70" s="66"/>
      <c r="B70" s="1"/>
      <c r="C70" s="364"/>
      <c r="D70" s="206"/>
      <c r="E70" s="206"/>
      <c r="F70" s="206"/>
      <c r="G70" s="876"/>
    </row>
    <row r="71" spans="1:7" s="6" customFormat="1" ht="11.25" customHeight="1" x14ac:dyDescent="0.2">
      <c r="A71" s="66"/>
      <c r="B71" s="1"/>
      <c r="C71" s="364"/>
      <c r="D71" s="206"/>
      <c r="E71" s="206"/>
      <c r="F71" s="206"/>
      <c r="G71" s="876"/>
    </row>
    <row r="72" spans="1:7" s="6" customFormat="1" ht="11.25" customHeight="1" x14ac:dyDescent="0.2">
      <c r="A72" s="66"/>
      <c r="B72" s="1"/>
      <c r="C72" s="364"/>
      <c r="D72" s="206"/>
      <c r="E72" s="206"/>
      <c r="F72" s="206"/>
      <c r="G72" s="876"/>
    </row>
    <row r="73" spans="1:7" s="6" customFormat="1" ht="21" customHeight="1" x14ac:dyDescent="0.2">
      <c r="A73" s="74"/>
      <c r="B73" s="13"/>
      <c r="C73" s="342"/>
      <c r="D73" s="206"/>
      <c r="E73" s="206"/>
      <c r="F73" s="206"/>
      <c r="G73" s="876"/>
    </row>
    <row r="74" spans="1:7" s="6" customFormat="1" ht="12.75" hidden="1" customHeight="1" x14ac:dyDescent="0.2">
      <c r="A74" s="74"/>
      <c r="B74" s="13"/>
      <c r="C74" s="342"/>
      <c r="D74" s="248"/>
      <c r="E74" s="248"/>
      <c r="F74" s="248"/>
      <c r="G74" s="365"/>
    </row>
    <row r="75" spans="1:7" s="6" customFormat="1" ht="14.25" customHeight="1" x14ac:dyDescent="0.2">
      <c r="A75" s="66"/>
      <c r="B75" s="1" t="s">
        <v>367</v>
      </c>
      <c r="C75" s="18"/>
      <c r="D75" s="330">
        <v>102700</v>
      </c>
      <c r="E75" s="330">
        <v>106100</v>
      </c>
      <c r="F75" s="330">
        <v>108700</v>
      </c>
      <c r="G75" s="877" t="s">
        <v>368</v>
      </c>
    </row>
    <row r="76" spans="1:7" s="6" customFormat="1" ht="12" customHeight="1" x14ac:dyDescent="0.2">
      <c r="A76" s="66"/>
      <c r="B76" s="1"/>
      <c r="C76" s="1" t="s">
        <v>366</v>
      </c>
      <c r="D76" s="217"/>
      <c r="E76" s="217"/>
      <c r="F76" s="366"/>
      <c r="G76" s="878"/>
    </row>
    <row r="77" spans="1:7" s="6" customFormat="1" ht="12" customHeight="1" x14ac:dyDescent="0.2">
      <c r="A77" s="66"/>
      <c r="B77" s="1"/>
      <c r="C77" s="1"/>
      <c r="D77" s="217"/>
      <c r="E77" s="217"/>
      <c r="F77" s="366"/>
      <c r="G77" s="878"/>
    </row>
    <row r="78" spans="1:7" s="6" customFormat="1" ht="12" customHeight="1" x14ac:dyDescent="0.2">
      <c r="A78" s="66"/>
      <c r="B78" s="1"/>
      <c r="C78" s="1"/>
      <c r="D78" s="217"/>
      <c r="E78" s="217"/>
      <c r="F78" s="366"/>
      <c r="G78" s="878"/>
    </row>
    <row r="79" spans="1:7" s="6" customFormat="1" ht="13.9" customHeight="1" x14ac:dyDescent="0.2">
      <c r="A79" s="66"/>
      <c r="B79" s="1"/>
      <c r="C79" s="1"/>
      <c r="D79" s="217"/>
      <c r="E79" s="217"/>
      <c r="F79" s="366"/>
      <c r="G79" s="878"/>
    </row>
    <row r="80" spans="1:7" s="6" customFormat="1" ht="12" customHeight="1" x14ac:dyDescent="0.2">
      <c r="A80" s="66"/>
      <c r="B80" s="1"/>
      <c r="C80" s="1"/>
      <c r="D80" s="217"/>
      <c r="E80" s="217"/>
      <c r="F80" s="366"/>
      <c r="G80" s="878"/>
    </row>
    <row r="81" spans="1:7" s="6" customFormat="1" x14ac:dyDescent="0.2">
      <c r="A81" s="74"/>
      <c r="B81" s="1"/>
      <c r="C81" s="2"/>
      <c r="D81" s="217"/>
      <c r="E81" s="217"/>
      <c r="F81" s="366"/>
      <c r="G81" s="879"/>
    </row>
    <row r="82" spans="1:7" s="6" customFormat="1" ht="11.25" hidden="1" customHeight="1" x14ac:dyDescent="0.2">
      <c r="A82" s="74"/>
      <c r="B82" s="13"/>
      <c r="C82" s="139"/>
      <c r="D82" s="217"/>
      <c r="E82" s="217"/>
      <c r="F82" s="217"/>
      <c r="G82" s="880"/>
    </row>
    <row r="83" spans="1:7" s="6" customFormat="1" ht="12.75" hidden="1" x14ac:dyDescent="0.2">
      <c r="A83" s="74"/>
      <c r="B83" s="13"/>
      <c r="C83" s="139"/>
      <c r="D83" s="367"/>
      <c r="E83" s="367"/>
      <c r="F83" s="367"/>
      <c r="G83" s="368"/>
    </row>
    <row r="84" spans="1:7" s="6" customFormat="1" ht="14.25" customHeight="1" x14ac:dyDescent="0.2">
      <c r="A84" s="288"/>
      <c r="B84" s="75" t="s">
        <v>369</v>
      </c>
      <c r="C84" s="94"/>
      <c r="D84" s="369"/>
      <c r="E84" s="369"/>
      <c r="F84" s="369"/>
      <c r="G84" s="361"/>
    </row>
    <row r="85" spans="1:7" s="6" customFormat="1" ht="14.25" customHeight="1" x14ac:dyDescent="0.2">
      <c r="A85" s="66"/>
      <c r="B85" s="2" t="s">
        <v>370</v>
      </c>
      <c r="C85" s="2"/>
      <c r="D85" s="370"/>
      <c r="E85" s="370"/>
      <c r="F85" s="370"/>
      <c r="G85" s="881" t="s">
        <v>371</v>
      </c>
    </row>
    <row r="86" spans="1:7" s="6" customFormat="1" ht="12.6" customHeight="1" x14ac:dyDescent="0.2">
      <c r="A86" s="66"/>
      <c r="C86" s="1" t="s">
        <v>372</v>
      </c>
      <c r="D86" s="371">
        <v>19050</v>
      </c>
      <c r="E86" s="371">
        <v>19920</v>
      </c>
      <c r="F86" s="371">
        <v>20760</v>
      </c>
      <c r="G86" s="881"/>
    </row>
    <row r="87" spans="1:7" s="6" customFormat="1" ht="13.5" customHeight="1" x14ac:dyDescent="0.2">
      <c r="A87" s="66"/>
      <c r="B87" s="1"/>
      <c r="C87" s="3" t="s">
        <v>373</v>
      </c>
      <c r="D87" s="371">
        <v>45200</v>
      </c>
      <c r="E87" s="371">
        <v>44900</v>
      </c>
      <c r="F87" s="371">
        <v>43700</v>
      </c>
      <c r="G87" s="881"/>
    </row>
    <row r="88" spans="1:7" s="6" customFormat="1" ht="12.6" customHeight="1" x14ac:dyDescent="0.2">
      <c r="A88" s="66"/>
      <c r="B88" s="1" t="s">
        <v>374</v>
      </c>
      <c r="C88" s="3"/>
      <c r="D88" s="371"/>
      <c r="E88" s="371"/>
      <c r="F88" s="371"/>
      <c r="G88" s="881"/>
    </row>
    <row r="89" spans="1:7" s="6" customFormat="1" ht="13.15" customHeight="1" x14ac:dyDescent="0.2">
      <c r="A89" s="66"/>
      <c r="B89" s="1"/>
      <c r="C89" s="3" t="s">
        <v>375</v>
      </c>
      <c r="D89" s="372">
        <v>1580</v>
      </c>
      <c r="E89" s="372">
        <v>1860</v>
      </c>
      <c r="F89" s="372">
        <v>2160</v>
      </c>
      <c r="G89" s="881"/>
    </row>
    <row r="90" spans="1:7" s="6" customFormat="1" ht="27" customHeight="1" x14ac:dyDescent="0.2">
      <c r="A90" s="66"/>
      <c r="B90" s="1"/>
      <c r="C90" s="39" t="s">
        <v>376</v>
      </c>
      <c r="D90" s="372">
        <v>17100</v>
      </c>
      <c r="E90" s="372">
        <v>16400</v>
      </c>
      <c r="F90" s="372">
        <v>15900</v>
      </c>
      <c r="G90" s="881"/>
    </row>
    <row r="91" spans="1:7" ht="2.4500000000000002" customHeight="1" x14ac:dyDescent="0.2">
      <c r="A91" s="74"/>
      <c r="B91" s="13"/>
      <c r="C91" s="139"/>
      <c r="D91" s="28"/>
      <c r="E91" s="28"/>
      <c r="F91" s="28"/>
      <c r="G91" s="882"/>
    </row>
    <row r="92" spans="1:7" s="21" customFormat="1" ht="19.5" customHeight="1" x14ac:dyDescent="0.2">
      <c r="A92" s="344"/>
      <c r="B92" s="345"/>
      <c r="C92" s="78"/>
      <c r="D92" s="346"/>
      <c r="E92" s="346"/>
      <c r="F92" s="346"/>
      <c r="G92" s="347"/>
    </row>
    <row r="93" spans="1:7" ht="12.75" x14ac:dyDescent="0.2">
      <c r="A93" s="348" t="s">
        <v>356</v>
      </c>
      <c r="B93" s="5"/>
      <c r="C93" s="5"/>
      <c r="D93" s="26"/>
      <c r="E93" s="26"/>
      <c r="F93" s="26"/>
      <c r="G93" s="5"/>
    </row>
    <row r="94" spans="1:7" ht="22.5" customHeight="1" x14ac:dyDescent="0.2">
      <c r="A94" s="97" t="s">
        <v>320</v>
      </c>
      <c r="B94" s="349"/>
      <c r="C94" s="350"/>
      <c r="D94" s="868" t="s">
        <v>178</v>
      </c>
      <c r="E94" s="868" t="s">
        <v>146</v>
      </c>
      <c r="F94" s="868" t="s">
        <v>179</v>
      </c>
      <c r="G94" s="16"/>
    </row>
    <row r="95" spans="1:7" x14ac:dyDescent="0.2">
      <c r="A95" s="132" t="s">
        <v>52</v>
      </c>
      <c r="B95" s="11"/>
      <c r="C95" s="351"/>
      <c r="D95" s="849"/>
      <c r="E95" s="849"/>
      <c r="F95" s="849"/>
      <c r="G95" s="287" t="s">
        <v>321</v>
      </c>
    </row>
    <row r="96" spans="1:7" s="6" customFormat="1" ht="15.75" customHeight="1" x14ac:dyDescent="0.2">
      <c r="A96" s="161" t="s">
        <v>377</v>
      </c>
      <c r="B96" s="116"/>
      <c r="C96" s="80"/>
      <c r="D96" s="293">
        <v>1166</v>
      </c>
      <c r="E96" s="293">
        <v>1226</v>
      </c>
      <c r="F96" s="293">
        <v>1247</v>
      </c>
      <c r="G96" s="317"/>
    </row>
    <row r="97" spans="1:7" s="6" customFormat="1" ht="15.75" customHeight="1" x14ac:dyDescent="0.2">
      <c r="A97" s="66"/>
      <c r="B97" s="65" t="s">
        <v>378</v>
      </c>
      <c r="C97" s="94"/>
      <c r="D97" s="373">
        <v>489</v>
      </c>
      <c r="E97" s="373">
        <v>529</v>
      </c>
      <c r="F97" s="373">
        <v>529</v>
      </c>
      <c r="G97" s="374"/>
    </row>
    <row r="98" spans="1:7" s="6" customFormat="1" ht="3" customHeight="1" x14ac:dyDescent="0.2">
      <c r="A98" s="66"/>
      <c r="B98" s="3"/>
      <c r="C98" s="2"/>
      <c r="D98" s="373"/>
      <c r="E98" s="373"/>
      <c r="F98" s="373"/>
      <c r="G98" s="363"/>
    </row>
    <row r="99" spans="1:7" s="6" customFormat="1" ht="11.25" customHeight="1" x14ac:dyDescent="0.2">
      <c r="A99" s="66"/>
      <c r="B99" s="3"/>
      <c r="C99" s="2" t="s">
        <v>379</v>
      </c>
      <c r="D99" s="373">
        <v>195</v>
      </c>
      <c r="E99" s="373">
        <v>235</v>
      </c>
      <c r="F99" s="373">
        <v>235</v>
      </c>
      <c r="G99" s="374" t="s">
        <v>380</v>
      </c>
    </row>
    <row r="100" spans="1:7" s="6" customFormat="1" ht="11.25" customHeight="1" x14ac:dyDescent="0.2">
      <c r="A100" s="66"/>
      <c r="B100" s="3"/>
      <c r="C100" s="2" t="s">
        <v>381</v>
      </c>
      <c r="D100" s="373">
        <v>145</v>
      </c>
      <c r="E100" s="373">
        <v>145</v>
      </c>
      <c r="F100" s="373">
        <v>145</v>
      </c>
      <c r="G100" s="374" t="s">
        <v>382</v>
      </c>
    </row>
    <row r="101" spans="1:7" s="6" customFormat="1" ht="11.25" customHeight="1" x14ac:dyDescent="0.2">
      <c r="A101" s="66"/>
      <c r="B101" s="3"/>
      <c r="C101" s="2" t="s">
        <v>383</v>
      </c>
      <c r="D101" s="373">
        <v>55</v>
      </c>
      <c r="E101" s="373">
        <v>55</v>
      </c>
      <c r="F101" s="373">
        <v>55</v>
      </c>
      <c r="G101" s="374" t="s">
        <v>384</v>
      </c>
    </row>
    <row r="102" spans="1:7" s="6" customFormat="1" ht="11.25" customHeight="1" x14ac:dyDescent="0.2">
      <c r="A102" s="66"/>
      <c r="B102" s="3"/>
      <c r="C102" s="2" t="s">
        <v>385</v>
      </c>
      <c r="D102" s="373">
        <v>31</v>
      </c>
      <c r="E102" s="373">
        <v>31</v>
      </c>
      <c r="F102" s="373">
        <v>31</v>
      </c>
      <c r="G102" s="363"/>
    </row>
    <row r="103" spans="1:7" s="6" customFormat="1" ht="11.25" customHeight="1" x14ac:dyDescent="0.2">
      <c r="A103" s="66"/>
      <c r="B103" s="3"/>
      <c r="C103" s="2" t="s">
        <v>386</v>
      </c>
      <c r="D103" s="373">
        <v>2</v>
      </c>
      <c r="E103" s="373">
        <v>2</v>
      </c>
      <c r="F103" s="373">
        <v>2</v>
      </c>
      <c r="G103" s="374" t="s">
        <v>387</v>
      </c>
    </row>
    <row r="104" spans="1:7" s="6" customFormat="1" ht="11.25" customHeight="1" x14ac:dyDescent="0.2">
      <c r="A104" s="66"/>
      <c r="B104" s="3"/>
      <c r="C104" s="2" t="s">
        <v>388</v>
      </c>
      <c r="D104" s="373">
        <v>60.8</v>
      </c>
      <c r="E104" s="373">
        <v>60.8</v>
      </c>
      <c r="F104" s="373">
        <v>60.8</v>
      </c>
      <c r="G104" s="374" t="s">
        <v>389</v>
      </c>
    </row>
    <row r="105" spans="1:7" s="6" customFormat="1" ht="11.25" customHeight="1" x14ac:dyDescent="0.2">
      <c r="A105" s="66"/>
      <c r="B105" s="3"/>
      <c r="C105" s="2" t="s">
        <v>390</v>
      </c>
      <c r="D105" s="373">
        <v>0.2</v>
      </c>
      <c r="E105" s="373">
        <v>0.2</v>
      </c>
      <c r="F105" s="373">
        <v>0.2</v>
      </c>
      <c r="G105" s="374" t="s">
        <v>391</v>
      </c>
    </row>
    <row r="106" spans="1:7" s="6" customFormat="1" ht="11.25" customHeight="1" x14ac:dyDescent="0.2">
      <c r="A106" s="66"/>
      <c r="B106" s="3" t="s">
        <v>392</v>
      </c>
      <c r="C106" s="2"/>
      <c r="D106" s="375">
        <v>677</v>
      </c>
      <c r="E106" s="375">
        <v>697</v>
      </c>
      <c r="F106" s="375">
        <v>718</v>
      </c>
      <c r="G106" s="374" t="s">
        <v>393</v>
      </c>
    </row>
    <row r="107" spans="1:7" s="6" customFormat="1" ht="11.25" customHeight="1" x14ac:dyDescent="0.2">
      <c r="A107" s="66"/>
      <c r="B107" s="3"/>
      <c r="C107" s="2" t="s">
        <v>394</v>
      </c>
      <c r="D107" s="375">
        <v>90</v>
      </c>
      <c r="E107" s="375">
        <v>90</v>
      </c>
      <c r="F107" s="375">
        <v>90</v>
      </c>
      <c r="G107" s="374" t="s">
        <v>395</v>
      </c>
    </row>
    <row r="108" spans="1:7" s="6" customFormat="1" ht="11.25" customHeight="1" x14ac:dyDescent="0.2">
      <c r="A108" s="66"/>
      <c r="B108" s="3"/>
      <c r="C108" s="2" t="s">
        <v>396</v>
      </c>
      <c r="D108" s="375">
        <v>404</v>
      </c>
      <c r="E108" s="375">
        <v>421.3</v>
      </c>
      <c r="F108" s="375">
        <v>438.3</v>
      </c>
      <c r="G108" s="374" t="s">
        <v>397</v>
      </c>
    </row>
    <row r="109" spans="1:7" s="6" customFormat="1" ht="11.25" customHeight="1" x14ac:dyDescent="0.2">
      <c r="A109" s="66"/>
      <c r="B109" s="3"/>
      <c r="C109" s="2" t="s">
        <v>398</v>
      </c>
      <c r="D109" s="375"/>
      <c r="E109" s="375"/>
      <c r="F109" s="375"/>
      <c r="G109" s="374" t="s">
        <v>399</v>
      </c>
    </row>
    <row r="110" spans="1:7" s="6" customFormat="1" ht="11.25" customHeight="1" x14ac:dyDescent="0.2">
      <c r="A110" s="66"/>
      <c r="B110" s="3"/>
      <c r="C110" s="2" t="s">
        <v>400</v>
      </c>
      <c r="D110" s="375">
        <v>68</v>
      </c>
      <c r="E110" s="375">
        <v>72</v>
      </c>
      <c r="F110" s="375">
        <v>76</v>
      </c>
      <c r="G110" s="374" t="s">
        <v>401</v>
      </c>
    </row>
    <row r="111" spans="1:7" s="6" customFormat="1" ht="11.25" customHeight="1" x14ac:dyDescent="0.2">
      <c r="A111" s="66"/>
      <c r="B111" s="3"/>
      <c r="C111" s="2" t="s">
        <v>402</v>
      </c>
      <c r="D111" s="375">
        <v>59</v>
      </c>
      <c r="E111" s="375">
        <v>59</v>
      </c>
      <c r="F111" s="375">
        <v>59</v>
      </c>
      <c r="G111" s="374" t="s">
        <v>403</v>
      </c>
    </row>
    <row r="112" spans="1:7" s="6" customFormat="1" ht="11.25" customHeight="1" x14ac:dyDescent="0.2">
      <c r="A112" s="66"/>
      <c r="B112" s="3"/>
      <c r="C112" s="2" t="s">
        <v>404</v>
      </c>
      <c r="D112" s="375">
        <v>42</v>
      </c>
      <c r="E112" s="375">
        <v>42</v>
      </c>
      <c r="F112" s="375">
        <v>42</v>
      </c>
      <c r="G112" s="376"/>
    </row>
    <row r="113" spans="1:7" s="6" customFormat="1" ht="11.25" customHeight="1" x14ac:dyDescent="0.2">
      <c r="A113" s="66"/>
      <c r="B113" s="3"/>
      <c r="C113" s="2" t="s">
        <v>405</v>
      </c>
      <c r="D113" s="375">
        <v>14</v>
      </c>
      <c r="E113" s="375">
        <v>12.7</v>
      </c>
      <c r="F113" s="375">
        <v>12.7</v>
      </c>
      <c r="G113" s="376"/>
    </row>
    <row r="114" spans="1:7" s="6" customFormat="1" ht="7.5" customHeight="1" x14ac:dyDescent="0.2">
      <c r="A114" s="74"/>
      <c r="B114" s="377"/>
      <c r="C114" s="139"/>
      <c r="D114" s="28"/>
      <c r="E114" s="248"/>
      <c r="F114" s="248"/>
      <c r="G114" s="378"/>
    </row>
    <row r="115" spans="1:7" s="6" customFormat="1" ht="3" customHeight="1" x14ac:dyDescent="0.2">
      <c r="A115" s="8"/>
      <c r="D115" s="379"/>
      <c r="E115" s="380"/>
      <c r="F115" s="380"/>
      <c r="G115" s="379"/>
    </row>
    <row r="116" spans="1:7" s="6" customFormat="1" ht="13.15" customHeight="1" x14ac:dyDescent="0.2">
      <c r="A116" s="161" t="s">
        <v>406</v>
      </c>
      <c r="B116" s="116"/>
      <c r="C116" s="80"/>
      <c r="D116" s="293">
        <v>1250</v>
      </c>
      <c r="E116" s="293">
        <v>1318</v>
      </c>
      <c r="F116" s="293">
        <v>1291</v>
      </c>
      <c r="G116" s="320"/>
    </row>
    <row r="117" spans="1:7" s="6" customFormat="1" ht="10.35" customHeight="1" x14ac:dyDescent="0.2">
      <c r="A117" s="66"/>
      <c r="B117" s="1" t="s">
        <v>407</v>
      </c>
      <c r="C117" s="94"/>
      <c r="D117" s="29"/>
      <c r="E117" s="29"/>
      <c r="F117" s="29"/>
      <c r="G117" s="863" t="s">
        <v>408</v>
      </c>
    </row>
    <row r="118" spans="1:7" s="6" customFormat="1" ht="3.75" hidden="1" customHeight="1" x14ac:dyDescent="0.2">
      <c r="A118" s="66"/>
      <c r="B118" s="1"/>
      <c r="C118" s="2"/>
      <c r="D118" s="29"/>
      <c r="E118" s="29"/>
      <c r="F118" s="29"/>
      <c r="G118" s="863"/>
    </row>
    <row r="119" spans="1:7" s="6" customFormat="1" ht="10.35" customHeight="1" x14ac:dyDescent="0.2">
      <c r="A119" s="66"/>
      <c r="B119" s="1"/>
      <c r="C119" s="2" t="s">
        <v>409</v>
      </c>
      <c r="D119" s="209">
        <v>9.4000000000000004E-3</v>
      </c>
      <c r="E119" s="209">
        <v>1.44E-2</v>
      </c>
      <c r="F119" s="209">
        <v>1.7899999999999999E-2</v>
      </c>
      <c r="G119" s="863"/>
    </row>
    <row r="120" spans="1:7" s="6" customFormat="1" ht="10.35" customHeight="1" x14ac:dyDescent="0.2">
      <c r="A120" s="66"/>
      <c r="B120" s="1"/>
      <c r="C120" s="2" t="s">
        <v>410</v>
      </c>
      <c r="D120" s="209">
        <v>3.2800000000000003E-2</v>
      </c>
      <c r="E120" s="209">
        <v>3.9300000000000002E-2</v>
      </c>
      <c r="F120" s="209">
        <v>4.36E-2</v>
      </c>
      <c r="G120" s="863"/>
    </row>
    <row r="121" spans="1:7" s="6" customFormat="1" ht="9.6" customHeight="1" x14ac:dyDescent="0.2">
      <c r="A121" s="66"/>
      <c r="B121" s="1" t="s">
        <v>411</v>
      </c>
      <c r="D121" s="381">
        <v>130.5</v>
      </c>
      <c r="E121" s="381">
        <v>128.6</v>
      </c>
      <c r="F121" s="381">
        <v>126.4</v>
      </c>
      <c r="G121" s="863"/>
    </row>
    <row r="122" spans="1:7" s="6" customFormat="1" ht="6" customHeight="1" x14ac:dyDescent="0.2">
      <c r="A122" s="74"/>
      <c r="B122" s="13"/>
      <c r="C122" s="315"/>
      <c r="D122" s="248"/>
      <c r="E122" s="248"/>
      <c r="F122" s="248"/>
      <c r="G122" s="864"/>
    </row>
    <row r="123" spans="1:7" s="6" customFormat="1" ht="3" customHeight="1" x14ac:dyDescent="0.2">
      <c r="A123" s="8"/>
      <c r="C123" s="242"/>
      <c r="D123" s="380"/>
      <c r="E123" s="380"/>
      <c r="F123" s="380"/>
      <c r="G123" s="380"/>
    </row>
    <row r="124" spans="1:7" s="6" customFormat="1" x14ac:dyDescent="0.2">
      <c r="A124" s="161" t="s">
        <v>412</v>
      </c>
      <c r="B124" s="117"/>
      <c r="C124" s="352"/>
      <c r="D124" s="293">
        <v>6507</v>
      </c>
      <c r="E124" s="293">
        <v>6445</v>
      </c>
      <c r="F124" s="293">
        <v>6977</v>
      </c>
      <c r="G124" s="382"/>
    </row>
    <row r="125" spans="1:7" s="6" customFormat="1" ht="0.6" customHeight="1" x14ac:dyDescent="0.2">
      <c r="A125" s="8"/>
      <c r="B125" s="1"/>
      <c r="C125" s="2"/>
      <c r="D125" s="9"/>
      <c r="E125" s="9"/>
      <c r="F125" s="9"/>
      <c r="G125" s="286"/>
    </row>
    <row r="126" spans="1:7" s="6" customFormat="1" ht="13.5" customHeight="1" x14ac:dyDescent="0.2">
      <c r="A126" s="66"/>
      <c r="B126" s="3" t="s">
        <v>413</v>
      </c>
      <c r="C126" s="2"/>
      <c r="D126" s="295">
        <v>297</v>
      </c>
      <c r="E126" s="295">
        <v>227</v>
      </c>
      <c r="F126" s="295">
        <v>285</v>
      </c>
      <c r="G126" s="383"/>
    </row>
    <row r="127" spans="1:7" s="6" customFormat="1" ht="12" customHeight="1" x14ac:dyDescent="0.2">
      <c r="A127" s="66"/>
      <c r="B127" s="1" t="s">
        <v>414</v>
      </c>
      <c r="C127" s="2"/>
      <c r="D127" s="295">
        <v>3226</v>
      </c>
      <c r="E127" s="295">
        <v>3462</v>
      </c>
      <c r="F127" s="295">
        <v>3613</v>
      </c>
      <c r="G127" s="384"/>
    </row>
    <row r="128" spans="1:7" s="6" customFormat="1" ht="12" customHeight="1" x14ac:dyDescent="0.2">
      <c r="A128" s="66"/>
      <c r="B128" s="3" t="s">
        <v>415</v>
      </c>
      <c r="C128" s="1"/>
      <c r="D128" s="295">
        <v>687</v>
      </c>
      <c r="E128" s="295">
        <v>581</v>
      </c>
      <c r="F128" s="295">
        <v>708</v>
      </c>
      <c r="G128" s="385"/>
    </row>
    <row r="129" spans="1:7" s="6" customFormat="1" ht="12" customHeight="1" x14ac:dyDescent="0.2">
      <c r="A129" s="66"/>
      <c r="B129" s="3" t="s">
        <v>416</v>
      </c>
      <c r="C129" s="1"/>
      <c r="D129" s="295">
        <v>1354</v>
      </c>
      <c r="E129" s="295">
        <v>1370</v>
      </c>
      <c r="F129" s="295">
        <v>1482</v>
      </c>
      <c r="G129" s="386"/>
    </row>
    <row r="130" spans="1:7" s="6" customFormat="1" ht="12" customHeight="1" x14ac:dyDescent="0.2">
      <c r="A130" s="66"/>
      <c r="B130" s="1" t="s">
        <v>417</v>
      </c>
      <c r="C130" s="2"/>
      <c r="D130" s="295">
        <v>943</v>
      </c>
      <c r="E130" s="295">
        <v>805</v>
      </c>
      <c r="F130" s="295">
        <v>889</v>
      </c>
      <c r="G130" s="12"/>
    </row>
    <row r="131" spans="1:7" s="6" customFormat="1" ht="2.25" customHeight="1" x14ac:dyDescent="0.2">
      <c r="A131" s="74"/>
      <c r="B131" s="13"/>
      <c r="C131" s="139"/>
      <c r="D131" s="387"/>
      <c r="E131" s="337"/>
      <c r="F131" s="337"/>
      <c r="G131" s="388"/>
    </row>
    <row r="132" spans="1:7" s="6" customFormat="1" ht="2.25" customHeight="1" x14ac:dyDescent="0.2">
      <c r="A132" s="1"/>
      <c r="B132" s="1"/>
      <c r="C132" s="2"/>
      <c r="D132" s="389"/>
      <c r="E132" s="390"/>
      <c r="F132" s="390"/>
      <c r="G132" s="391"/>
    </row>
    <row r="133" spans="1:7" ht="14.25" customHeight="1" x14ac:dyDescent="0.2">
      <c r="A133" s="392"/>
      <c r="B133" s="393"/>
      <c r="C133" s="393"/>
    </row>
    <row r="137" spans="1:7" x14ac:dyDescent="0.2">
      <c r="A137" s="2"/>
      <c r="B137" s="2"/>
      <c r="D137" s="2"/>
      <c r="E137" s="2"/>
      <c r="F137" s="2"/>
    </row>
    <row r="138" spans="1:7" x14ac:dyDescent="0.2">
      <c r="A138" s="2"/>
      <c r="B138" s="2"/>
      <c r="D138" s="2"/>
      <c r="E138" s="2"/>
      <c r="F138" s="2"/>
    </row>
    <row r="139" spans="1:7" x14ac:dyDescent="0.2">
      <c r="A139" s="2"/>
      <c r="B139" s="2"/>
      <c r="D139" s="2"/>
      <c r="E139" s="2"/>
      <c r="F139" s="2"/>
    </row>
    <row r="140" spans="1:7" x14ac:dyDescent="0.2">
      <c r="A140" s="2"/>
      <c r="B140" s="2"/>
      <c r="D140" s="2"/>
      <c r="E140" s="2"/>
      <c r="F140" s="2"/>
    </row>
    <row r="141" spans="1:7" x14ac:dyDescent="0.2">
      <c r="A141" s="2"/>
      <c r="B141" s="2"/>
      <c r="D141" s="2"/>
      <c r="E141" s="2"/>
      <c r="F141" s="2"/>
    </row>
    <row r="142" spans="1:7" x14ac:dyDescent="0.2">
      <c r="A142" s="2"/>
      <c r="B142" s="2"/>
      <c r="D142" s="2"/>
      <c r="E142" s="2"/>
      <c r="F142" s="2"/>
    </row>
    <row r="143" spans="1:7" x14ac:dyDescent="0.2">
      <c r="A143" s="2"/>
      <c r="B143" s="2"/>
      <c r="D143" s="2"/>
      <c r="E143" s="2"/>
      <c r="F143" s="2"/>
    </row>
    <row r="144" spans="1:7" x14ac:dyDescent="0.2">
      <c r="A144" s="2"/>
      <c r="B144" s="2"/>
      <c r="D144" s="2"/>
      <c r="E144" s="2"/>
      <c r="F144" s="2"/>
    </row>
    <row r="145" spans="1:6" x14ac:dyDescent="0.2">
      <c r="A145" s="2"/>
      <c r="B145" s="2"/>
      <c r="D145" s="2"/>
      <c r="E145" s="2"/>
      <c r="F145" s="2"/>
    </row>
    <row r="146" spans="1:6" x14ac:dyDescent="0.2">
      <c r="A146" s="2"/>
      <c r="B146" s="2"/>
      <c r="D146" s="2"/>
      <c r="E146" s="2"/>
      <c r="F146" s="2"/>
    </row>
    <row r="147" spans="1:6" x14ac:dyDescent="0.2">
      <c r="A147" s="2"/>
      <c r="B147" s="2"/>
      <c r="D147" s="2"/>
      <c r="E147" s="2"/>
      <c r="F147" s="2"/>
    </row>
    <row r="148" spans="1:6" x14ac:dyDescent="0.2">
      <c r="A148" s="2"/>
      <c r="B148" s="2"/>
      <c r="D148" s="2"/>
      <c r="E148" s="2"/>
      <c r="F148" s="2"/>
    </row>
    <row r="149" spans="1:6" x14ac:dyDescent="0.2">
      <c r="A149" s="2"/>
      <c r="B149" s="2"/>
      <c r="D149" s="2"/>
      <c r="E149" s="2"/>
      <c r="F149" s="2"/>
    </row>
    <row r="150" spans="1:6" x14ac:dyDescent="0.2">
      <c r="A150" s="2"/>
      <c r="B150" s="2"/>
      <c r="D150" s="2"/>
      <c r="E150" s="2"/>
      <c r="F150" s="2"/>
    </row>
    <row r="151" spans="1:6" x14ac:dyDescent="0.2">
      <c r="A151" s="2"/>
      <c r="B151" s="2"/>
      <c r="D151" s="2"/>
      <c r="E151" s="2"/>
      <c r="F151" s="2"/>
    </row>
    <row r="152" spans="1:6" x14ac:dyDescent="0.2">
      <c r="A152" s="2"/>
      <c r="B152" s="2"/>
      <c r="D152" s="2"/>
      <c r="E152" s="2"/>
      <c r="F152" s="2"/>
    </row>
    <row r="153" spans="1:6" x14ac:dyDescent="0.2">
      <c r="A153" s="2"/>
      <c r="B153" s="2"/>
      <c r="D153" s="2"/>
      <c r="E153" s="2"/>
      <c r="F153" s="2"/>
    </row>
    <row r="154" spans="1:6" x14ac:dyDescent="0.2">
      <c r="A154" s="2"/>
      <c r="B154" s="2"/>
      <c r="D154" s="2"/>
      <c r="E154" s="2"/>
      <c r="F154" s="2"/>
    </row>
    <row r="155" spans="1:6" x14ac:dyDescent="0.2">
      <c r="A155" s="2"/>
      <c r="B155" s="2"/>
      <c r="D155" s="2"/>
      <c r="E155" s="2"/>
      <c r="F155" s="2"/>
    </row>
    <row r="156" spans="1:6" x14ac:dyDescent="0.2">
      <c r="A156" s="2"/>
      <c r="B156" s="2"/>
      <c r="D156" s="2"/>
      <c r="E156" s="2"/>
      <c r="F156" s="2"/>
    </row>
    <row r="157" spans="1:6" x14ac:dyDescent="0.2">
      <c r="A157" s="2"/>
      <c r="B157" s="2"/>
      <c r="D157" s="2"/>
      <c r="E157" s="2"/>
      <c r="F157" s="2"/>
    </row>
    <row r="158" spans="1:6" x14ac:dyDescent="0.2">
      <c r="A158" s="2"/>
      <c r="B158" s="2"/>
      <c r="D158" s="2"/>
      <c r="E158" s="2"/>
      <c r="F158" s="2"/>
    </row>
    <row r="159" spans="1:6" x14ac:dyDescent="0.2">
      <c r="A159" s="2"/>
      <c r="B159" s="2"/>
      <c r="D159" s="2"/>
      <c r="E159" s="2"/>
      <c r="F159" s="2"/>
    </row>
    <row r="160" spans="1:6" x14ac:dyDescent="0.2">
      <c r="A160" s="2"/>
      <c r="B160" s="2"/>
      <c r="D160" s="2"/>
      <c r="E160" s="2"/>
      <c r="F160" s="2"/>
    </row>
    <row r="161" spans="1:6" x14ac:dyDescent="0.2">
      <c r="A161" s="2"/>
      <c r="B161" s="2"/>
      <c r="D161" s="2"/>
      <c r="E161" s="2"/>
      <c r="F161" s="2"/>
    </row>
    <row r="162" spans="1:6" x14ac:dyDescent="0.2">
      <c r="A162" s="2"/>
      <c r="B162" s="2"/>
      <c r="D162" s="2"/>
      <c r="E162" s="2"/>
      <c r="F162" s="2"/>
    </row>
    <row r="163" spans="1:6" x14ac:dyDescent="0.2">
      <c r="A163" s="2"/>
      <c r="B163" s="2"/>
      <c r="D163" s="2"/>
      <c r="E163" s="2"/>
      <c r="F163" s="2"/>
    </row>
    <row r="164" spans="1:6" x14ac:dyDescent="0.2">
      <c r="A164" s="2"/>
      <c r="B164" s="2"/>
      <c r="D164" s="2"/>
      <c r="E164" s="2"/>
      <c r="F164" s="2"/>
    </row>
    <row r="165" spans="1:6" x14ac:dyDescent="0.2">
      <c r="A165" s="2"/>
      <c r="B165" s="2"/>
      <c r="D165" s="2"/>
      <c r="E165" s="2"/>
      <c r="F165" s="2"/>
    </row>
    <row r="166" spans="1:6" x14ac:dyDescent="0.2">
      <c r="A166" s="2"/>
      <c r="B166" s="2"/>
      <c r="D166" s="2"/>
      <c r="E166" s="2"/>
      <c r="F166" s="2"/>
    </row>
    <row r="167" spans="1:6" x14ac:dyDescent="0.2">
      <c r="A167" s="2"/>
      <c r="B167" s="2"/>
      <c r="D167" s="2"/>
      <c r="E167" s="2"/>
      <c r="F167" s="2"/>
    </row>
    <row r="168" spans="1:6" x14ac:dyDescent="0.2">
      <c r="A168" s="2"/>
      <c r="B168" s="2"/>
      <c r="D168" s="2"/>
      <c r="E168" s="2"/>
      <c r="F168" s="2"/>
    </row>
    <row r="169" spans="1:6" x14ac:dyDescent="0.2">
      <c r="A169" s="2"/>
      <c r="B169" s="2"/>
      <c r="D169" s="2"/>
      <c r="E169" s="2"/>
      <c r="F169" s="2"/>
    </row>
    <row r="170" spans="1:6" x14ac:dyDescent="0.2">
      <c r="A170" s="2"/>
      <c r="B170" s="2"/>
      <c r="D170" s="2"/>
      <c r="E170" s="2"/>
      <c r="F170" s="2"/>
    </row>
    <row r="171" spans="1:6" x14ac:dyDescent="0.2">
      <c r="A171" s="2"/>
      <c r="B171" s="2"/>
      <c r="D171" s="2"/>
      <c r="E171" s="2"/>
      <c r="F171" s="2"/>
    </row>
    <row r="172" spans="1:6" x14ac:dyDescent="0.2">
      <c r="A172" s="2"/>
      <c r="B172" s="2"/>
      <c r="D172" s="2"/>
      <c r="E172" s="2"/>
      <c r="F172" s="2"/>
    </row>
    <row r="173" spans="1:6" x14ac:dyDescent="0.2">
      <c r="A173" s="2"/>
      <c r="B173" s="2"/>
      <c r="D173" s="2"/>
      <c r="E173" s="2"/>
      <c r="F173" s="2"/>
    </row>
    <row r="174" spans="1:6" x14ac:dyDescent="0.2">
      <c r="A174" s="2"/>
      <c r="B174" s="2"/>
      <c r="D174" s="2"/>
      <c r="E174" s="2"/>
      <c r="F174" s="2"/>
    </row>
    <row r="175" spans="1:6" x14ac:dyDescent="0.2">
      <c r="A175" s="2"/>
      <c r="B175" s="2"/>
      <c r="D175" s="2"/>
      <c r="E175" s="2"/>
      <c r="F175" s="2"/>
    </row>
    <row r="176" spans="1:6" x14ac:dyDescent="0.2">
      <c r="A176" s="2"/>
      <c r="B176" s="2"/>
      <c r="D176" s="2"/>
      <c r="E176" s="2"/>
      <c r="F176" s="2"/>
    </row>
    <row r="177" spans="1:6" x14ac:dyDescent="0.2">
      <c r="A177" s="2"/>
      <c r="B177" s="2"/>
      <c r="D177" s="2"/>
      <c r="E177" s="2"/>
      <c r="F177" s="2"/>
    </row>
    <row r="178" spans="1:6" x14ac:dyDescent="0.2">
      <c r="A178" s="2"/>
      <c r="B178" s="2"/>
      <c r="D178" s="2"/>
      <c r="E178" s="2"/>
      <c r="F178" s="2"/>
    </row>
    <row r="179" spans="1:6" x14ac:dyDescent="0.2">
      <c r="A179" s="2"/>
      <c r="B179" s="2"/>
      <c r="D179" s="2"/>
      <c r="E179" s="2"/>
      <c r="F179" s="2"/>
    </row>
    <row r="180" spans="1:6" x14ac:dyDescent="0.2">
      <c r="A180" s="2"/>
      <c r="B180" s="2"/>
      <c r="D180" s="2"/>
      <c r="E180" s="2"/>
      <c r="F180" s="2"/>
    </row>
    <row r="181" spans="1:6" x14ac:dyDescent="0.2">
      <c r="A181" s="2"/>
      <c r="B181" s="2"/>
      <c r="D181" s="2"/>
      <c r="E181" s="2"/>
      <c r="F181" s="2"/>
    </row>
    <row r="182" spans="1:6" x14ac:dyDescent="0.2">
      <c r="A182" s="2"/>
      <c r="B182" s="2"/>
      <c r="D182" s="2"/>
      <c r="E182" s="2"/>
      <c r="F182" s="2"/>
    </row>
    <row r="183" spans="1:6" x14ac:dyDescent="0.2">
      <c r="A183" s="2"/>
      <c r="B183" s="2"/>
      <c r="D183" s="2"/>
      <c r="E183" s="2"/>
      <c r="F183" s="2"/>
    </row>
    <row r="184" spans="1:6" x14ac:dyDescent="0.2">
      <c r="A184" s="2"/>
      <c r="B184" s="2"/>
      <c r="D184" s="2"/>
      <c r="E184" s="2"/>
      <c r="F184" s="2"/>
    </row>
    <row r="185" spans="1:6" x14ac:dyDescent="0.2">
      <c r="A185" s="2"/>
      <c r="B185" s="2"/>
      <c r="D185" s="2"/>
      <c r="E185" s="2"/>
      <c r="F185" s="2"/>
    </row>
    <row r="186" spans="1:6" x14ac:dyDescent="0.2">
      <c r="A186" s="2"/>
      <c r="B186" s="2"/>
      <c r="D186" s="2"/>
      <c r="E186" s="2"/>
      <c r="F186" s="2"/>
    </row>
    <row r="187" spans="1:6" x14ac:dyDescent="0.2">
      <c r="A187" s="2"/>
      <c r="B187" s="2"/>
      <c r="D187" s="2"/>
      <c r="E187" s="2"/>
      <c r="F187" s="2"/>
    </row>
    <row r="188" spans="1:6" x14ac:dyDescent="0.2">
      <c r="A188" s="2"/>
      <c r="B188" s="2"/>
      <c r="D188" s="2"/>
      <c r="E188" s="2"/>
      <c r="F188" s="2"/>
    </row>
    <row r="189" spans="1:6" x14ac:dyDescent="0.2">
      <c r="A189" s="2"/>
      <c r="B189" s="2"/>
      <c r="D189" s="2"/>
      <c r="E189" s="2"/>
      <c r="F189" s="2"/>
    </row>
    <row r="190" spans="1:6" x14ac:dyDescent="0.2">
      <c r="A190" s="2"/>
      <c r="B190" s="2"/>
      <c r="D190" s="2"/>
      <c r="E190" s="2"/>
      <c r="F190" s="2"/>
    </row>
    <row r="191" spans="1:6" x14ac:dyDescent="0.2">
      <c r="A191" s="2"/>
      <c r="B191" s="2"/>
      <c r="D191" s="2"/>
      <c r="E191" s="2"/>
      <c r="F191" s="2"/>
    </row>
    <row r="192" spans="1:6" x14ac:dyDescent="0.2">
      <c r="A192" s="2"/>
      <c r="B192" s="2"/>
      <c r="D192" s="2"/>
      <c r="E192" s="2"/>
      <c r="F192" s="2"/>
    </row>
    <row r="193" spans="1:6" x14ac:dyDescent="0.2">
      <c r="A193" s="2"/>
      <c r="B193" s="2"/>
      <c r="D193" s="2"/>
      <c r="E193" s="2"/>
      <c r="F193" s="2"/>
    </row>
    <row r="194" spans="1:6" x14ac:dyDescent="0.2">
      <c r="A194" s="2"/>
      <c r="B194" s="2"/>
      <c r="D194" s="2"/>
      <c r="E194" s="2"/>
      <c r="F194" s="2"/>
    </row>
    <row r="195" spans="1:6" x14ac:dyDescent="0.2">
      <c r="A195" s="2"/>
      <c r="B195" s="2"/>
      <c r="D195" s="2"/>
      <c r="E195" s="2"/>
      <c r="F195" s="2"/>
    </row>
    <row r="196" spans="1:6" x14ac:dyDescent="0.2">
      <c r="A196" s="2"/>
      <c r="B196" s="2"/>
      <c r="D196" s="2"/>
      <c r="E196" s="2"/>
      <c r="F196" s="2"/>
    </row>
    <row r="197" spans="1:6" x14ac:dyDescent="0.2">
      <c r="A197" s="2"/>
      <c r="B197" s="2"/>
      <c r="D197" s="2"/>
      <c r="E197" s="2"/>
      <c r="F197" s="2"/>
    </row>
    <row r="198" spans="1:6" x14ac:dyDescent="0.2">
      <c r="A198" s="2"/>
      <c r="B198" s="2"/>
      <c r="D198" s="2"/>
      <c r="E198" s="2"/>
      <c r="F198" s="2"/>
    </row>
    <row r="199" spans="1:6" x14ac:dyDescent="0.2">
      <c r="A199" s="2"/>
      <c r="B199" s="2"/>
      <c r="D199" s="2"/>
      <c r="E199" s="2"/>
      <c r="F199" s="2"/>
    </row>
    <row r="200" spans="1:6" x14ac:dyDescent="0.2">
      <c r="A200" s="2"/>
      <c r="B200" s="2"/>
      <c r="D200" s="2"/>
      <c r="E200" s="2"/>
      <c r="F200" s="2"/>
    </row>
    <row r="201" spans="1:6" x14ac:dyDescent="0.2">
      <c r="A201" s="2"/>
      <c r="B201" s="2"/>
      <c r="D201" s="2"/>
      <c r="E201" s="2"/>
      <c r="F201" s="2"/>
    </row>
    <row r="202" spans="1:6" x14ac:dyDescent="0.2">
      <c r="A202" s="2"/>
      <c r="B202" s="2"/>
      <c r="D202" s="2"/>
      <c r="E202" s="2"/>
      <c r="F202" s="2"/>
    </row>
    <row r="203" spans="1:6" x14ac:dyDescent="0.2">
      <c r="A203" s="2"/>
      <c r="B203" s="2"/>
      <c r="D203" s="2"/>
      <c r="E203" s="2"/>
      <c r="F203" s="2"/>
    </row>
    <row r="204" spans="1:6" x14ac:dyDescent="0.2">
      <c r="A204" s="2"/>
      <c r="B204" s="2"/>
      <c r="D204" s="2"/>
      <c r="E204" s="2"/>
      <c r="F204" s="2"/>
    </row>
    <row r="205" spans="1:6" x14ac:dyDescent="0.2">
      <c r="A205" s="2"/>
      <c r="B205" s="2"/>
      <c r="D205" s="2"/>
      <c r="E205" s="2"/>
      <c r="F205" s="2"/>
    </row>
    <row r="206" spans="1:6" x14ac:dyDescent="0.2">
      <c r="A206" s="2"/>
      <c r="B206" s="2"/>
      <c r="D206" s="2"/>
      <c r="E206" s="2"/>
      <c r="F206" s="2"/>
    </row>
    <row r="207" spans="1:6" x14ac:dyDescent="0.2">
      <c r="A207" s="2"/>
      <c r="B207" s="2"/>
      <c r="D207" s="2"/>
      <c r="E207" s="2"/>
      <c r="F207" s="2"/>
    </row>
    <row r="208" spans="1:6" x14ac:dyDescent="0.2">
      <c r="A208" s="2"/>
      <c r="B208" s="2"/>
      <c r="D208" s="2"/>
      <c r="E208" s="2"/>
      <c r="F208" s="2"/>
    </row>
    <row r="209" spans="1:6" x14ac:dyDescent="0.2">
      <c r="A209" s="2"/>
      <c r="B209" s="2"/>
      <c r="D209" s="2"/>
      <c r="E209" s="2"/>
      <c r="F209" s="2"/>
    </row>
    <row r="210" spans="1:6" x14ac:dyDescent="0.2">
      <c r="A210" s="2"/>
      <c r="B210" s="2"/>
      <c r="D210" s="2"/>
      <c r="E210" s="2"/>
      <c r="F210" s="2"/>
    </row>
    <row r="211" spans="1:6" x14ac:dyDescent="0.2">
      <c r="A211" s="2"/>
      <c r="B211" s="2"/>
      <c r="D211" s="2"/>
      <c r="E211" s="2"/>
      <c r="F211" s="2"/>
    </row>
    <row r="212" spans="1:6" x14ac:dyDescent="0.2">
      <c r="A212" s="2"/>
      <c r="B212" s="2"/>
      <c r="D212" s="2"/>
      <c r="E212" s="2"/>
      <c r="F212" s="2"/>
    </row>
    <row r="213" spans="1:6" x14ac:dyDescent="0.2">
      <c r="A213" s="2"/>
      <c r="B213" s="2"/>
      <c r="D213" s="2"/>
      <c r="E213" s="2"/>
      <c r="F213" s="2"/>
    </row>
    <row r="214" spans="1:6" x14ac:dyDescent="0.2">
      <c r="A214" s="2"/>
      <c r="B214" s="2"/>
      <c r="D214" s="2"/>
      <c r="E214" s="2"/>
      <c r="F214" s="2"/>
    </row>
    <row r="215" spans="1:6" x14ac:dyDescent="0.2">
      <c r="A215" s="2"/>
      <c r="B215" s="2"/>
      <c r="D215" s="2"/>
      <c r="E215" s="2"/>
      <c r="F215" s="2"/>
    </row>
    <row r="216" spans="1:6" x14ac:dyDescent="0.2">
      <c r="A216" s="2"/>
      <c r="B216" s="2"/>
      <c r="D216" s="2"/>
      <c r="E216" s="2"/>
      <c r="F216" s="2"/>
    </row>
    <row r="217" spans="1:6" x14ac:dyDescent="0.2">
      <c r="A217" s="2"/>
      <c r="B217" s="2"/>
      <c r="D217" s="2"/>
      <c r="E217" s="2"/>
      <c r="F217" s="2"/>
    </row>
    <row r="218" spans="1:6" x14ac:dyDescent="0.2">
      <c r="A218" s="2"/>
      <c r="B218" s="2"/>
      <c r="D218" s="2"/>
      <c r="E218" s="2"/>
      <c r="F218" s="2"/>
    </row>
    <row r="219" spans="1:6" x14ac:dyDescent="0.2">
      <c r="A219" s="2"/>
      <c r="B219" s="2"/>
      <c r="D219" s="2"/>
      <c r="E219" s="2"/>
      <c r="F219" s="2"/>
    </row>
    <row r="220" spans="1:6" x14ac:dyDescent="0.2">
      <c r="A220" s="2"/>
      <c r="B220" s="2"/>
      <c r="D220" s="2"/>
      <c r="E220" s="2"/>
      <c r="F220" s="2"/>
    </row>
    <row r="221" spans="1:6" x14ac:dyDescent="0.2">
      <c r="A221" s="2"/>
      <c r="B221" s="2"/>
      <c r="D221" s="2"/>
      <c r="E221" s="2"/>
      <c r="F221" s="2"/>
    </row>
    <row r="222" spans="1:6" x14ac:dyDescent="0.2">
      <c r="A222" s="2"/>
      <c r="B222" s="2"/>
      <c r="D222" s="2"/>
      <c r="E222" s="2"/>
      <c r="F222" s="2"/>
    </row>
    <row r="223" spans="1:6" x14ac:dyDescent="0.2">
      <c r="A223" s="2"/>
      <c r="B223" s="2"/>
      <c r="D223" s="2"/>
      <c r="E223" s="2"/>
      <c r="F223" s="2"/>
    </row>
    <row r="224" spans="1:6" x14ac:dyDescent="0.2">
      <c r="A224" s="2"/>
      <c r="B224" s="2"/>
      <c r="D224" s="2"/>
      <c r="E224" s="2"/>
      <c r="F224" s="2"/>
    </row>
    <row r="225" spans="1:6" x14ac:dyDescent="0.2">
      <c r="A225" s="2"/>
      <c r="B225" s="2"/>
      <c r="D225" s="2"/>
      <c r="E225" s="2"/>
      <c r="F225" s="2"/>
    </row>
  </sheetData>
  <mergeCells count="25">
    <mergeCell ref="A65:C65"/>
    <mergeCell ref="G68:G73"/>
    <mergeCell ref="G75:G82"/>
    <mergeCell ref="G85:G91"/>
    <mergeCell ref="D94:D95"/>
    <mergeCell ref="E94:E95"/>
    <mergeCell ref="F94:F95"/>
    <mergeCell ref="D58:D59"/>
    <mergeCell ref="E58:E59"/>
    <mergeCell ref="F58:F59"/>
    <mergeCell ref="G117:G122"/>
    <mergeCell ref="G64:G65"/>
    <mergeCell ref="G61:G63"/>
    <mergeCell ref="G47:G49"/>
    <mergeCell ref="G50:G52"/>
    <mergeCell ref="G11:G16"/>
    <mergeCell ref="D3:D4"/>
    <mergeCell ref="E3:E4"/>
    <mergeCell ref="F3:F4"/>
    <mergeCell ref="G7:G8"/>
    <mergeCell ref="G17:G18"/>
    <mergeCell ref="G20:G24"/>
    <mergeCell ref="G27:G32"/>
    <mergeCell ref="G35:G42"/>
    <mergeCell ref="G43:G44"/>
  </mergeCells>
  <printOptions horizontalCentered="1"/>
  <pageMargins left="0.51181102362204722" right="0.31496062992125984" top="0.51181102362204722" bottom="0.35433070866141736" header="0.31496062992125984" footer="0.31496062992125984"/>
  <pageSetup orientation="portrait" r:id="rId1"/>
  <rowBreaks count="2" manualBreakCount="2">
    <brk id="56"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G44" sqref="G44"/>
    </sheetView>
  </sheetViews>
  <sheetFormatPr defaultColWidth="8.85546875" defaultRowHeight="12" x14ac:dyDescent="0.2"/>
  <cols>
    <col min="1" max="2" width="2.28515625" style="433" customWidth="1"/>
    <col min="3" max="3" width="27.28515625" style="433" customWidth="1"/>
    <col min="4" max="9" width="8.42578125" style="436" customWidth="1"/>
    <col min="10" max="10" width="8.42578125" style="448" customWidth="1"/>
    <col min="11" max="13" width="8.42578125" style="436" customWidth="1"/>
    <col min="14" max="16384" width="8.85546875" style="432"/>
  </cols>
  <sheetData>
    <row r="1" spans="1:13" s="397" customFormat="1" ht="15" x14ac:dyDescent="0.2">
      <c r="A1" s="394" t="s">
        <v>418</v>
      </c>
      <c r="B1" s="395"/>
      <c r="C1" s="395"/>
      <c r="D1" s="395"/>
      <c r="E1" s="395"/>
      <c r="F1" s="395"/>
      <c r="G1" s="395"/>
      <c r="H1" s="395"/>
      <c r="I1" s="395"/>
      <c r="J1" s="396"/>
      <c r="K1" s="395"/>
      <c r="L1" s="395"/>
      <c r="M1" s="395"/>
    </row>
    <row r="2" spans="1:13" s="402" customFormat="1" ht="33.75" x14ac:dyDescent="0.2">
      <c r="A2" s="398"/>
      <c r="B2" s="398" t="s">
        <v>419</v>
      </c>
      <c r="C2" s="398"/>
      <c r="D2" s="399" t="s">
        <v>420</v>
      </c>
      <c r="E2" s="399" t="s">
        <v>421</v>
      </c>
      <c r="F2" s="399" t="s">
        <v>422</v>
      </c>
      <c r="G2" s="399" t="s">
        <v>423</v>
      </c>
      <c r="H2" s="399" t="s">
        <v>424</v>
      </c>
      <c r="I2" s="399" t="s">
        <v>425</v>
      </c>
      <c r="J2" s="399" t="s">
        <v>244</v>
      </c>
      <c r="K2" s="400" t="s">
        <v>426</v>
      </c>
      <c r="L2" s="399" t="s">
        <v>146</v>
      </c>
      <c r="M2" s="399" t="s">
        <v>179</v>
      </c>
    </row>
    <row r="3" spans="1:13" s="406" customFormat="1" ht="11.25" x14ac:dyDescent="0.2">
      <c r="A3" s="403"/>
      <c r="B3" s="404"/>
      <c r="C3" s="404"/>
      <c r="D3" s="225"/>
      <c r="E3" s="225"/>
      <c r="F3" s="225"/>
      <c r="G3" s="225"/>
      <c r="H3" s="225"/>
      <c r="I3" s="225"/>
      <c r="J3" s="225"/>
      <c r="K3" s="405"/>
      <c r="L3" s="225"/>
      <c r="M3" s="225"/>
    </row>
    <row r="4" spans="1:13" s="406" customFormat="1" ht="11.25" x14ac:dyDescent="0.2">
      <c r="A4" s="404"/>
      <c r="B4" s="404" t="s">
        <v>429</v>
      </c>
      <c r="C4" s="404"/>
      <c r="D4" s="225">
        <v>40680</v>
      </c>
      <c r="E4" s="225">
        <v>41805</v>
      </c>
      <c r="F4" s="225">
        <v>42057</v>
      </c>
      <c r="G4" s="225">
        <v>43717</v>
      </c>
      <c r="H4" s="225">
        <v>46103</v>
      </c>
      <c r="I4" s="225">
        <v>47602</v>
      </c>
      <c r="J4" s="225">
        <v>51459</v>
      </c>
      <c r="K4" s="405">
        <v>52407</v>
      </c>
      <c r="L4" s="225">
        <v>52557</v>
      </c>
      <c r="M4" s="225">
        <v>53677</v>
      </c>
    </row>
    <row r="5" spans="1:13" s="406" customFormat="1" ht="13.5" x14ac:dyDescent="0.2">
      <c r="A5" s="404"/>
      <c r="B5" s="404" t="s">
        <v>430</v>
      </c>
      <c r="C5" s="404"/>
      <c r="D5" s="408">
        <v>-40926</v>
      </c>
      <c r="E5" s="408">
        <v>-42047</v>
      </c>
      <c r="F5" s="408">
        <v>-43204</v>
      </c>
      <c r="G5" s="408">
        <v>-43401</v>
      </c>
      <c r="H5" s="408">
        <v>-44439</v>
      </c>
      <c r="I5" s="408">
        <v>-46791</v>
      </c>
      <c r="J5" s="408">
        <v>-48722</v>
      </c>
      <c r="K5" s="409">
        <v>-51861</v>
      </c>
      <c r="L5" s="408">
        <v>-52029</v>
      </c>
      <c r="M5" s="408">
        <v>-53070</v>
      </c>
    </row>
    <row r="6" spans="1:13" s="406" customFormat="1" ht="11.25" x14ac:dyDescent="0.2">
      <c r="A6" s="403" t="s">
        <v>431</v>
      </c>
      <c r="B6" s="404"/>
      <c r="C6" s="404"/>
      <c r="D6" s="410">
        <v>-246</v>
      </c>
      <c r="E6" s="410">
        <v>-242</v>
      </c>
      <c r="F6" s="225">
        <v>-1147</v>
      </c>
      <c r="G6" s="225">
        <v>316</v>
      </c>
      <c r="H6" s="225">
        <v>1664</v>
      </c>
      <c r="I6" s="225">
        <v>811</v>
      </c>
      <c r="J6" s="225">
        <v>2737</v>
      </c>
      <c r="K6" s="405">
        <v>546</v>
      </c>
      <c r="L6" s="225">
        <v>528</v>
      </c>
      <c r="M6" s="225">
        <v>607</v>
      </c>
    </row>
    <row r="7" spans="1:13" s="406" customFormat="1" ht="11.25" x14ac:dyDescent="0.2">
      <c r="A7" s="403"/>
      <c r="B7" s="404" t="s">
        <v>432</v>
      </c>
      <c r="C7" s="404"/>
      <c r="D7" s="410">
        <v>0</v>
      </c>
      <c r="E7" s="410">
        <v>0</v>
      </c>
      <c r="F7" s="225">
        <v>0</v>
      </c>
      <c r="G7" s="225">
        <v>0</v>
      </c>
      <c r="H7" s="225">
        <v>0</v>
      </c>
      <c r="I7" s="225">
        <v>0</v>
      </c>
      <c r="J7" s="225">
        <v>0</v>
      </c>
      <c r="K7" s="405">
        <v>-300</v>
      </c>
      <c r="L7" s="225">
        <v>-300</v>
      </c>
      <c r="M7" s="225">
        <v>-350</v>
      </c>
    </row>
    <row r="8" spans="1:13" s="406" customFormat="1" ht="13.5" x14ac:dyDescent="0.2">
      <c r="A8" s="404"/>
      <c r="B8" s="404" t="s">
        <v>433</v>
      </c>
      <c r="C8" s="404"/>
      <c r="D8" s="408">
        <v>0</v>
      </c>
      <c r="E8" s="408">
        <v>-1599</v>
      </c>
      <c r="F8" s="408">
        <v>0</v>
      </c>
      <c r="G8" s="408">
        <v>0</v>
      </c>
      <c r="H8" s="408">
        <v>0</v>
      </c>
      <c r="I8" s="408">
        <v>0</v>
      </c>
      <c r="J8" s="408">
        <v>0</v>
      </c>
      <c r="K8" s="409">
        <v>0</v>
      </c>
      <c r="L8" s="408">
        <v>0</v>
      </c>
      <c r="M8" s="408">
        <v>0</v>
      </c>
    </row>
    <row r="9" spans="1:13" s="406" customFormat="1" ht="13.5" x14ac:dyDescent="0.2">
      <c r="A9" s="403" t="s">
        <v>434</v>
      </c>
      <c r="B9" s="404"/>
      <c r="C9" s="404"/>
      <c r="D9" s="412">
        <v>-246</v>
      </c>
      <c r="E9" s="412">
        <v>-1841</v>
      </c>
      <c r="F9" s="413">
        <v>-1147</v>
      </c>
      <c r="G9" s="412">
        <v>316</v>
      </c>
      <c r="H9" s="412">
        <v>1664</v>
      </c>
      <c r="I9" s="413">
        <v>811</v>
      </c>
      <c r="J9" s="413">
        <v>2737</v>
      </c>
      <c r="K9" s="414">
        <v>246</v>
      </c>
      <c r="L9" s="413">
        <v>228</v>
      </c>
      <c r="M9" s="413">
        <v>257</v>
      </c>
    </row>
    <row r="10" spans="1:13" s="406" customFormat="1" ht="11.25" x14ac:dyDescent="0.2">
      <c r="A10" s="415"/>
      <c r="B10" s="415"/>
      <c r="C10" s="415"/>
      <c r="D10" s="417"/>
      <c r="E10" s="417"/>
      <c r="F10" s="417"/>
      <c r="G10" s="416"/>
      <c r="H10" s="416"/>
      <c r="I10" s="417"/>
      <c r="J10" s="417"/>
      <c r="K10" s="418"/>
      <c r="L10" s="417"/>
      <c r="M10" s="417"/>
    </row>
    <row r="11" spans="1:13" s="406" customFormat="1" ht="11.25" x14ac:dyDescent="0.2">
      <c r="A11" s="403" t="s">
        <v>435</v>
      </c>
      <c r="B11" s="404"/>
      <c r="C11" s="404"/>
      <c r="D11" s="421"/>
      <c r="E11" s="421"/>
      <c r="F11" s="421"/>
      <c r="G11" s="420"/>
      <c r="H11" s="420"/>
      <c r="I11" s="421"/>
      <c r="J11" s="421"/>
      <c r="K11" s="422"/>
      <c r="L11" s="421"/>
      <c r="M11" s="421"/>
    </row>
    <row r="12" spans="1:13" s="426" customFormat="1" ht="11.25" x14ac:dyDescent="0.2">
      <c r="A12" s="404"/>
      <c r="B12" s="404" t="s">
        <v>436</v>
      </c>
      <c r="C12" s="404"/>
      <c r="D12" s="423">
        <v>-0.11993155126098763</v>
      </c>
      <c r="E12" s="423">
        <v>-0.84922458092312225</v>
      </c>
      <c r="F12" s="423">
        <v>-0.51803408998527645</v>
      </c>
      <c r="G12" s="423">
        <v>0.13800753800666454</v>
      </c>
      <c r="H12" s="423">
        <v>0.69074304690743049</v>
      </c>
      <c r="I12" s="424">
        <v>0.32442465627387679</v>
      </c>
      <c r="J12" s="424">
        <v>1.0412743341284607</v>
      </c>
      <c r="K12" s="425">
        <v>8.9076214478143734E-2</v>
      </c>
      <c r="L12" s="423">
        <v>7.9278427227271769E-2</v>
      </c>
      <c r="M12" s="423">
        <v>8.5936219943221898E-2</v>
      </c>
    </row>
    <row r="13" spans="1:13" s="426" customFormat="1" ht="11.25" x14ac:dyDescent="0.2">
      <c r="A13" s="403" t="s">
        <v>437</v>
      </c>
      <c r="B13" s="404"/>
      <c r="C13" s="404"/>
      <c r="D13" s="423"/>
      <c r="E13" s="423"/>
      <c r="F13" s="423"/>
      <c r="G13" s="423"/>
      <c r="H13" s="423"/>
      <c r="I13" s="424"/>
      <c r="J13" s="424"/>
      <c r="K13" s="425"/>
      <c r="L13" s="423"/>
      <c r="M13" s="423"/>
    </row>
    <row r="14" spans="1:13" s="426" customFormat="1" ht="11.25" x14ac:dyDescent="0.2">
      <c r="A14" s="404"/>
      <c r="B14" s="404" t="s">
        <v>436</v>
      </c>
      <c r="C14" s="404"/>
      <c r="D14" s="423">
        <v>-0.60471976401179939</v>
      </c>
      <c r="E14" s="423">
        <v>-4.4037794522186342</v>
      </c>
      <c r="F14" s="423">
        <v>-2.7272511115866562</v>
      </c>
      <c r="G14" s="423">
        <v>0.7228309353340806</v>
      </c>
      <c r="H14" s="423">
        <v>3.609309589397653</v>
      </c>
      <c r="I14" s="424">
        <v>1.7037099281542794</v>
      </c>
      <c r="J14" s="424">
        <v>5.3187974892632965</v>
      </c>
      <c r="K14" s="425">
        <v>0.46940294235502894</v>
      </c>
      <c r="L14" s="423">
        <v>0.43381471545179517</v>
      </c>
      <c r="M14" s="423">
        <v>0.47878979823760642</v>
      </c>
    </row>
    <row r="15" spans="1:13" s="406" customFormat="1" ht="11.25" x14ac:dyDescent="0.2">
      <c r="A15" s="403" t="s">
        <v>439</v>
      </c>
      <c r="B15" s="404"/>
      <c r="C15" s="404"/>
      <c r="D15" s="410"/>
      <c r="E15" s="410"/>
      <c r="F15" s="410"/>
      <c r="G15" s="410"/>
      <c r="H15" s="410"/>
      <c r="I15" s="225"/>
      <c r="J15" s="225"/>
      <c r="K15" s="405"/>
      <c r="L15" s="225"/>
      <c r="M15" s="225"/>
    </row>
    <row r="16" spans="1:13" s="426" customFormat="1" ht="11.25" x14ac:dyDescent="0.2">
      <c r="A16" s="404"/>
      <c r="B16" s="404" t="s">
        <v>436</v>
      </c>
      <c r="C16" s="404"/>
      <c r="D16" s="225">
        <v>-55.083785572705672</v>
      </c>
      <c r="E16" s="225">
        <v>-409.18940268349121</v>
      </c>
      <c r="F16" s="225">
        <v>-252.29362843109436</v>
      </c>
      <c r="G16" s="225">
        <v>68.859702931396782</v>
      </c>
      <c r="H16" s="225">
        <v>358.21453304776634</v>
      </c>
      <c r="I16" s="225">
        <v>172.81229963308817</v>
      </c>
      <c r="J16" s="225">
        <v>576.01504499946543</v>
      </c>
      <c r="K16" s="405">
        <v>51.182141011375748</v>
      </c>
      <c r="L16" s="225">
        <v>46.887010940713843</v>
      </c>
      <c r="M16" s="225">
        <v>52.24738996841981</v>
      </c>
    </row>
    <row r="17" spans="1:13" x14ac:dyDescent="0.2">
      <c r="A17" s="427"/>
      <c r="B17" s="427"/>
      <c r="C17" s="427"/>
      <c r="D17" s="428"/>
      <c r="E17" s="428"/>
      <c r="F17" s="428"/>
      <c r="G17" s="428"/>
      <c r="H17" s="428"/>
      <c r="I17" s="429"/>
      <c r="J17" s="429"/>
      <c r="K17" s="430"/>
      <c r="L17" s="429"/>
      <c r="M17" s="429"/>
    </row>
    <row r="18" spans="1:13" x14ac:dyDescent="0.2">
      <c r="D18" s="434"/>
      <c r="E18" s="434"/>
      <c r="F18" s="434"/>
      <c r="G18" s="434"/>
      <c r="H18" s="434"/>
      <c r="I18" s="434"/>
      <c r="J18" s="435"/>
      <c r="K18" s="434"/>
      <c r="L18" s="434"/>
      <c r="M18" s="434"/>
    </row>
    <row r="19" spans="1:13" s="439" customFormat="1" ht="12" customHeight="1" x14ac:dyDescent="0.15">
      <c r="A19" s="437" t="s">
        <v>440</v>
      </c>
      <c r="B19" s="827" t="s">
        <v>441</v>
      </c>
      <c r="C19" s="827"/>
      <c r="D19" s="827"/>
      <c r="E19" s="827"/>
      <c r="F19" s="827"/>
      <c r="G19" s="827"/>
      <c r="H19" s="827"/>
      <c r="I19" s="827"/>
      <c r="J19" s="827"/>
      <c r="K19" s="827"/>
      <c r="L19" s="827"/>
      <c r="M19" s="827"/>
    </row>
    <row r="20" spans="1:13" s="439" customFormat="1" ht="12" customHeight="1" x14ac:dyDescent="0.15">
      <c r="A20" s="437" t="s">
        <v>442</v>
      </c>
      <c r="B20" s="827" t="s">
        <v>443</v>
      </c>
      <c r="C20" s="827"/>
      <c r="D20" s="827"/>
      <c r="E20" s="827"/>
      <c r="F20" s="827"/>
      <c r="G20" s="827"/>
      <c r="H20" s="827"/>
      <c r="I20" s="827"/>
      <c r="J20" s="827"/>
      <c r="K20" s="827"/>
      <c r="L20" s="827"/>
      <c r="M20" s="827"/>
    </row>
    <row r="21" spans="1:13" s="439" customFormat="1" x14ac:dyDescent="0.2">
      <c r="A21" s="440"/>
      <c r="B21" s="441"/>
      <c r="C21" s="441"/>
      <c r="D21" s="441"/>
      <c r="E21" s="441"/>
      <c r="F21" s="441"/>
      <c r="G21" s="441"/>
      <c r="H21" s="441"/>
      <c r="I21" s="441"/>
      <c r="J21" s="442"/>
      <c r="K21" s="441"/>
      <c r="L21" s="441"/>
      <c r="M21" s="441"/>
    </row>
    <row r="22" spans="1:13" s="406" customFormat="1" ht="11.25" x14ac:dyDescent="0.2">
      <c r="A22" s="444"/>
      <c r="B22" s="443"/>
      <c r="C22" s="443"/>
      <c r="D22" s="445"/>
      <c r="E22" s="445"/>
      <c r="F22" s="445"/>
      <c r="G22" s="445"/>
      <c r="H22" s="445"/>
      <c r="I22" s="445"/>
      <c r="J22" s="445"/>
      <c r="K22" s="445"/>
      <c r="L22" s="445"/>
      <c r="M22" s="445"/>
    </row>
    <row r="23" spans="1:13" s="406" customFormat="1" ht="13.5" x14ac:dyDescent="0.2">
      <c r="A23" s="443"/>
      <c r="B23" s="443"/>
      <c r="C23" s="443"/>
      <c r="D23" s="445"/>
      <c r="E23" s="445"/>
      <c r="F23" s="445"/>
      <c r="G23" s="447"/>
      <c r="H23" s="446"/>
      <c r="I23" s="446"/>
      <c r="J23" s="446"/>
      <c r="K23" s="446"/>
      <c r="L23" s="446"/>
      <c r="M23" s="446"/>
    </row>
    <row r="24" spans="1:13" s="406" customFormat="1" ht="11.25" x14ac:dyDescent="0.2">
      <c r="A24" s="444"/>
      <c r="B24" s="443"/>
      <c r="C24" s="443"/>
      <c r="D24" s="445"/>
      <c r="E24" s="445"/>
      <c r="F24" s="445"/>
      <c r="G24" s="445"/>
      <c r="H24" s="445"/>
      <c r="I24" s="445"/>
      <c r="J24" s="445"/>
      <c r="K24" s="445"/>
      <c r="L24" s="445"/>
      <c r="M24" s="445"/>
    </row>
    <row r="25" spans="1:13" s="406" customFormat="1" ht="11.25" x14ac:dyDescent="0.2">
      <c r="A25" s="443"/>
      <c r="B25" s="443"/>
      <c r="C25" s="443"/>
      <c r="D25" s="445"/>
      <c r="E25" s="445"/>
      <c r="F25" s="445"/>
      <c r="G25" s="443"/>
      <c r="H25" s="443"/>
      <c r="I25" s="443"/>
      <c r="J25" s="443"/>
      <c r="K25" s="443"/>
      <c r="L25" s="443"/>
      <c r="M25" s="443"/>
    </row>
    <row r="26" spans="1:13" s="406" customFormat="1" ht="11.25" x14ac:dyDescent="0.2">
      <c r="A26" s="443"/>
      <c r="B26" s="443"/>
      <c r="C26" s="443"/>
      <c r="D26" s="445"/>
      <c r="E26" s="445"/>
      <c r="F26" s="445"/>
      <c r="G26" s="445"/>
      <c r="H26" s="445"/>
      <c r="I26" s="445"/>
      <c r="J26" s="445"/>
      <c r="K26" s="445"/>
      <c r="L26" s="445"/>
      <c r="M26" s="445"/>
    </row>
    <row r="27" spans="1:13" s="406" customFormat="1" ht="11.25" x14ac:dyDescent="0.2">
      <c r="A27" s="415"/>
      <c r="B27" s="120"/>
      <c r="C27" s="120"/>
      <c r="D27" s="225"/>
      <c r="E27" s="225"/>
      <c r="F27" s="225"/>
      <c r="G27" s="225"/>
      <c r="H27" s="225"/>
      <c r="I27" s="225"/>
      <c r="J27" s="225"/>
      <c r="K27" s="225"/>
      <c r="L27" s="225"/>
      <c r="M27" s="225"/>
    </row>
  </sheetData>
  <mergeCells count="2">
    <mergeCell ref="B19:M19"/>
    <mergeCell ref="B20:M20"/>
  </mergeCells>
  <printOptions horizontalCentered="1"/>
  <pageMargins left="0.51181102362204722" right="0.31496062992125984" top="0.51181102362204722" bottom="0.35433070866141736"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opLeftCell="A37" zoomScaleNormal="100" workbookViewId="0">
      <selection activeCell="K38" sqref="K38"/>
    </sheetView>
  </sheetViews>
  <sheetFormatPr defaultColWidth="8.85546875" defaultRowHeight="12" x14ac:dyDescent="0.2"/>
  <cols>
    <col min="1" max="1" width="2.28515625" style="457" customWidth="1"/>
    <col min="2" max="2" width="2.28515625" style="489" customWidth="1"/>
    <col min="3" max="3" width="31" style="489" customWidth="1"/>
    <col min="4" max="7" width="8.5703125" style="490" customWidth="1"/>
    <col min="8" max="13" width="8.5703125" style="491" customWidth="1"/>
    <col min="14" max="14" width="8.5703125" style="490" customWidth="1"/>
    <col min="15" max="16384" width="8.85546875" style="451"/>
  </cols>
  <sheetData>
    <row r="1" spans="1:14" s="403" customFormat="1" ht="15" customHeight="1" x14ac:dyDescent="0.2">
      <c r="A1" s="394" t="s">
        <v>444</v>
      </c>
      <c r="B1" s="395"/>
      <c r="C1" s="395"/>
      <c r="D1" s="395"/>
      <c r="E1" s="395"/>
      <c r="F1" s="395"/>
      <c r="G1" s="395"/>
      <c r="H1" s="396"/>
      <c r="I1" s="396"/>
      <c r="J1" s="396"/>
      <c r="K1" s="396"/>
      <c r="L1" s="396"/>
      <c r="M1" s="396"/>
      <c r="N1" s="395"/>
    </row>
    <row r="2" spans="1:14" s="449" customFormat="1" ht="34.5" customHeight="1" x14ac:dyDescent="0.2">
      <c r="A2" s="398"/>
      <c r="B2" s="398" t="s">
        <v>419</v>
      </c>
      <c r="C2" s="398"/>
      <c r="D2" s="399" t="s">
        <v>420</v>
      </c>
      <c r="E2" s="399" t="s">
        <v>421</v>
      </c>
      <c r="F2" s="399" t="s">
        <v>422</v>
      </c>
      <c r="G2" s="399" t="s">
        <v>423</v>
      </c>
      <c r="H2" s="399" t="s">
        <v>424</v>
      </c>
      <c r="I2" s="399" t="s">
        <v>425</v>
      </c>
      <c r="J2" s="399" t="s">
        <v>244</v>
      </c>
      <c r="K2" s="400" t="s">
        <v>426</v>
      </c>
      <c r="L2" s="399" t="s">
        <v>146</v>
      </c>
      <c r="M2" s="399" t="s">
        <v>179</v>
      </c>
      <c r="N2" s="401" t="s">
        <v>427</v>
      </c>
    </row>
    <row r="3" spans="1:14" ht="12" customHeight="1" x14ac:dyDescent="0.2">
      <c r="A3" s="403" t="s">
        <v>445</v>
      </c>
      <c r="B3" s="404"/>
      <c r="C3" s="404"/>
      <c r="D3" s="410"/>
      <c r="E3" s="410"/>
      <c r="F3" s="225"/>
      <c r="G3" s="410"/>
      <c r="H3" s="225"/>
      <c r="I3" s="225"/>
      <c r="J3" s="225"/>
      <c r="K3" s="405"/>
      <c r="L3" s="225"/>
      <c r="M3" s="225"/>
      <c r="N3" s="450" t="s">
        <v>428</v>
      </c>
    </row>
    <row r="4" spans="1:14" ht="9.75" customHeight="1" x14ac:dyDescent="0.2">
      <c r="A4" s="403"/>
      <c r="B4" s="404" t="s">
        <v>446</v>
      </c>
      <c r="C4" s="404"/>
      <c r="D4" s="225">
        <v>5805</v>
      </c>
      <c r="E4" s="225">
        <v>6427</v>
      </c>
      <c r="F4" s="225">
        <v>6977</v>
      </c>
      <c r="G4" s="225">
        <v>6862</v>
      </c>
      <c r="H4" s="225">
        <v>8076</v>
      </c>
      <c r="I4" s="225">
        <v>8380</v>
      </c>
      <c r="J4" s="225">
        <v>9704</v>
      </c>
      <c r="K4" s="405">
        <v>9053</v>
      </c>
      <c r="L4" s="225">
        <v>9885</v>
      </c>
      <c r="M4" s="225">
        <v>10341</v>
      </c>
      <c r="N4" s="407">
        <v>6.6257888222408301</v>
      </c>
    </row>
    <row r="5" spans="1:14" ht="9.75" customHeight="1" x14ac:dyDescent="0.2">
      <c r="A5" s="403"/>
      <c r="B5" s="404" t="s">
        <v>447</v>
      </c>
      <c r="C5" s="404"/>
      <c r="D5" s="225">
        <v>2026</v>
      </c>
      <c r="E5" s="225">
        <v>2002</v>
      </c>
      <c r="F5" s="225">
        <v>2204</v>
      </c>
      <c r="G5" s="225">
        <v>2427</v>
      </c>
      <c r="H5" s="225">
        <v>2635</v>
      </c>
      <c r="I5" s="225">
        <v>2787</v>
      </c>
      <c r="J5" s="225">
        <v>3003</v>
      </c>
      <c r="K5" s="405">
        <v>4303</v>
      </c>
      <c r="L5" s="225">
        <v>4112</v>
      </c>
      <c r="M5" s="225">
        <v>4135</v>
      </c>
      <c r="N5" s="407">
        <v>8.2495825719490092</v>
      </c>
    </row>
    <row r="6" spans="1:14" ht="9.75" customHeight="1" x14ac:dyDescent="0.2">
      <c r="A6" s="403"/>
      <c r="B6" s="404" t="s">
        <v>448</v>
      </c>
      <c r="C6" s="404"/>
      <c r="D6" s="225">
        <v>5614</v>
      </c>
      <c r="E6" s="225">
        <v>5930</v>
      </c>
      <c r="F6" s="225">
        <v>6068</v>
      </c>
      <c r="G6" s="225">
        <v>5303</v>
      </c>
      <c r="H6" s="225">
        <v>5762</v>
      </c>
      <c r="I6" s="225">
        <v>5990</v>
      </c>
      <c r="J6" s="225">
        <v>6606</v>
      </c>
      <c r="K6" s="405">
        <v>7042</v>
      </c>
      <c r="L6" s="225">
        <v>7270</v>
      </c>
      <c r="M6" s="225">
        <v>7492</v>
      </c>
      <c r="N6" s="407">
        <v>3.2583164795663588</v>
      </c>
    </row>
    <row r="7" spans="1:14" ht="9.75" customHeight="1" x14ac:dyDescent="0.2">
      <c r="A7" s="403"/>
      <c r="B7" s="404" t="s">
        <v>449</v>
      </c>
      <c r="C7" s="404"/>
      <c r="D7" s="225">
        <v>940</v>
      </c>
      <c r="E7" s="225">
        <v>928</v>
      </c>
      <c r="F7" s="225">
        <v>890</v>
      </c>
      <c r="G7" s="225">
        <v>917</v>
      </c>
      <c r="H7" s="225">
        <v>932</v>
      </c>
      <c r="I7" s="225">
        <v>973</v>
      </c>
      <c r="J7" s="225">
        <v>969</v>
      </c>
      <c r="K7" s="405">
        <v>975</v>
      </c>
      <c r="L7" s="225">
        <v>982</v>
      </c>
      <c r="M7" s="225">
        <v>989</v>
      </c>
      <c r="N7" s="407">
        <v>0.56620196905603493</v>
      </c>
    </row>
    <row r="8" spans="1:14" ht="9.75" customHeight="1" x14ac:dyDescent="0.2">
      <c r="A8" s="403"/>
      <c r="B8" s="404" t="s">
        <v>450</v>
      </c>
      <c r="C8" s="404"/>
      <c r="D8" s="225">
        <v>741</v>
      </c>
      <c r="E8" s="225">
        <v>959</v>
      </c>
      <c r="F8" s="225">
        <v>1120</v>
      </c>
      <c r="G8" s="225">
        <v>1222</v>
      </c>
      <c r="H8" s="225">
        <v>1198</v>
      </c>
      <c r="I8" s="225">
        <v>1190</v>
      </c>
      <c r="J8" s="225">
        <v>1220</v>
      </c>
      <c r="K8" s="405">
        <v>1228</v>
      </c>
      <c r="L8" s="225">
        <v>1462</v>
      </c>
      <c r="M8" s="225">
        <v>1697</v>
      </c>
      <c r="N8" s="407">
        <v>9.6439942691593181</v>
      </c>
    </row>
    <row r="9" spans="1:14" ht="9.75" customHeight="1" x14ac:dyDescent="0.2">
      <c r="A9" s="403"/>
      <c r="B9" s="404" t="s">
        <v>451</v>
      </c>
      <c r="C9" s="404"/>
      <c r="D9" s="225">
        <v>735</v>
      </c>
      <c r="E9" s="225">
        <v>636</v>
      </c>
      <c r="F9" s="225">
        <v>614</v>
      </c>
      <c r="G9" s="225">
        <v>724</v>
      </c>
      <c r="H9" s="225">
        <v>752</v>
      </c>
      <c r="I9" s="225">
        <v>734</v>
      </c>
      <c r="J9" s="225">
        <v>737</v>
      </c>
      <c r="K9" s="405">
        <v>745</v>
      </c>
      <c r="L9" s="225">
        <v>762</v>
      </c>
      <c r="M9" s="225">
        <v>762</v>
      </c>
      <c r="N9" s="407">
        <v>0.40164953030779049</v>
      </c>
    </row>
    <row r="10" spans="1:14" ht="9.75" customHeight="1" x14ac:dyDescent="0.2">
      <c r="A10" s="403"/>
      <c r="B10" s="404" t="s">
        <v>452</v>
      </c>
      <c r="C10" s="404"/>
      <c r="D10" s="225">
        <v>1920</v>
      </c>
      <c r="E10" s="225">
        <v>1913</v>
      </c>
      <c r="F10" s="225">
        <v>1985</v>
      </c>
      <c r="G10" s="225">
        <v>2080</v>
      </c>
      <c r="H10" s="225">
        <v>2154</v>
      </c>
      <c r="I10" s="225">
        <v>2219</v>
      </c>
      <c r="J10" s="225">
        <v>2279</v>
      </c>
      <c r="K10" s="405">
        <v>2384</v>
      </c>
      <c r="L10" s="225">
        <v>2503</v>
      </c>
      <c r="M10" s="225">
        <v>2621</v>
      </c>
      <c r="N10" s="407">
        <v>3.5186074976758297</v>
      </c>
    </row>
    <row r="11" spans="1:14" ht="9.75" customHeight="1" x14ac:dyDescent="0.2">
      <c r="A11" s="403"/>
      <c r="B11" s="404" t="s">
        <v>453</v>
      </c>
      <c r="C11" s="404"/>
      <c r="D11" s="225">
        <v>855</v>
      </c>
      <c r="E11" s="225">
        <v>944</v>
      </c>
      <c r="F11" s="225">
        <v>758</v>
      </c>
      <c r="G11" s="225">
        <v>937</v>
      </c>
      <c r="H11" s="225">
        <v>1065</v>
      </c>
      <c r="I11" s="225">
        <v>1533</v>
      </c>
      <c r="J11" s="225">
        <v>2026</v>
      </c>
      <c r="K11" s="405">
        <v>1875</v>
      </c>
      <c r="L11" s="225">
        <v>1731</v>
      </c>
      <c r="M11" s="225">
        <v>1640</v>
      </c>
      <c r="N11" s="407">
        <v>7.5055435317033625</v>
      </c>
    </row>
    <row r="12" spans="1:14" ht="9.75" customHeight="1" x14ac:dyDescent="0.2">
      <c r="A12" s="403"/>
      <c r="B12" s="404" t="s">
        <v>454</v>
      </c>
      <c r="C12" s="404"/>
      <c r="D12" s="225">
        <v>-3</v>
      </c>
      <c r="E12" s="225">
        <v>-5</v>
      </c>
      <c r="F12" s="225">
        <v>1</v>
      </c>
      <c r="G12" s="225">
        <v>0</v>
      </c>
      <c r="H12" s="225">
        <v>-1</v>
      </c>
      <c r="I12" s="225">
        <v>0</v>
      </c>
      <c r="J12" s="225">
        <v>0</v>
      </c>
      <c r="K12" s="405">
        <v>0</v>
      </c>
      <c r="L12" s="225">
        <v>0</v>
      </c>
      <c r="M12" s="225">
        <v>0</v>
      </c>
      <c r="N12" s="407" t="s">
        <v>455</v>
      </c>
    </row>
    <row r="13" spans="1:14" ht="11.65" customHeight="1" x14ac:dyDescent="0.2">
      <c r="A13" s="403"/>
      <c r="B13" s="404" t="s">
        <v>456</v>
      </c>
      <c r="C13" s="404"/>
      <c r="D13" s="408">
        <v>399</v>
      </c>
      <c r="E13" s="408">
        <v>411</v>
      </c>
      <c r="F13" s="408">
        <v>433</v>
      </c>
      <c r="G13" s="408">
        <v>458</v>
      </c>
      <c r="H13" s="408">
        <v>483</v>
      </c>
      <c r="I13" s="408">
        <v>520</v>
      </c>
      <c r="J13" s="408">
        <v>549</v>
      </c>
      <c r="K13" s="409">
        <v>575</v>
      </c>
      <c r="L13" s="408">
        <v>585</v>
      </c>
      <c r="M13" s="408">
        <v>600</v>
      </c>
      <c r="N13" s="407">
        <v>4.6372901246322984</v>
      </c>
    </row>
    <row r="14" spans="1:14" ht="12.2" customHeight="1" x14ac:dyDescent="0.2">
      <c r="A14" s="403"/>
      <c r="B14" s="404"/>
      <c r="C14" s="404"/>
      <c r="D14" s="452">
        <v>19032</v>
      </c>
      <c r="E14" s="452">
        <v>20145</v>
      </c>
      <c r="F14" s="452">
        <v>21050</v>
      </c>
      <c r="G14" s="452">
        <v>20930</v>
      </c>
      <c r="H14" s="452">
        <v>23056</v>
      </c>
      <c r="I14" s="452">
        <v>24326</v>
      </c>
      <c r="J14" s="452">
        <v>27093</v>
      </c>
      <c r="K14" s="453">
        <v>28180</v>
      </c>
      <c r="L14" s="452">
        <v>29292</v>
      </c>
      <c r="M14" s="452">
        <v>30277</v>
      </c>
      <c r="N14" s="407">
        <v>5.2938866583257527</v>
      </c>
    </row>
    <row r="15" spans="1:14" ht="10.35" customHeight="1" x14ac:dyDescent="0.2">
      <c r="A15" s="403" t="s">
        <v>457</v>
      </c>
      <c r="B15" s="404"/>
      <c r="C15" s="404"/>
      <c r="D15" s="225"/>
      <c r="E15" s="225"/>
      <c r="F15" s="225"/>
      <c r="G15" s="225"/>
      <c r="H15" s="225"/>
      <c r="I15" s="225"/>
      <c r="J15" s="225"/>
      <c r="K15" s="405"/>
      <c r="L15" s="225"/>
      <c r="M15" s="225"/>
      <c r="N15" s="407"/>
    </row>
    <row r="16" spans="1:14" ht="9.75" customHeight="1" x14ac:dyDescent="0.2">
      <c r="A16" s="403"/>
      <c r="B16" s="404" t="s">
        <v>458</v>
      </c>
      <c r="C16" s="404"/>
      <c r="D16" s="225">
        <v>313</v>
      </c>
      <c r="E16" s="225">
        <v>339</v>
      </c>
      <c r="F16" s="225">
        <v>169</v>
      </c>
      <c r="G16" s="225">
        <v>445</v>
      </c>
      <c r="H16" s="225">
        <v>493</v>
      </c>
      <c r="I16" s="225">
        <v>139</v>
      </c>
      <c r="J16" s="225">
        <v>152</v>
      </c>
      <c r="K16" s="405">
        <v>237</v>
      </c>
      <c r="L16" s="225">
        <v>307</v>
      </c>
      <c r="M16" s="225">
        <v>357</v>
      </c>
      <c r="N16" s="407">
        <v>1.4722049728451259</v>
      </c>
    </row>
    <row r="17" spans="1:14" ht="9.75" customHeight="1" x14ac:dyDescent="0.2">
      <c r="A17" s="403"/>
      <c r="B17" s="404" t="s">
        <v>459</v>
      </c>
      <c r="C17" s="404"/>
      <c r="D17" s="225">
        <v>923</v>
      </c>
      <c r="E17" s="225">
        <v>928</v>
      </c>
      <c r="F17" s="225">
        <v>868</v>
      </c>
      <c r="G17" s="225">
        <v>859</v>
      </c>
      <c r="H17" s="225">
        <v>834</v>
      </c>
      <c r="I17" s="225">
        <v>765</v>
      </c>
      <c r="J17" s="225">
        <v>633</v>
      </c>
      <c r="K17" s="405">
        <v>371</v>
      </c>
      <c r="L17" s="225">
        <v>272</v>
      </c>
      <c r="M17" s="225">
        <v>182</v>
      </c>
      <c r="N17" s="407">
        <v>-16.506592159813714</v>
      </c>
    </row>
    <row r="18" spans="1:14" ht="9.75" customHeight="1" x14ac:dyDescent="0.2">
      <c r="A18" s="403"/>
      <c r="B18" s="404" t="s">
        <v>460</v>
      </c>
      <c r="C18" s="404"/>
      <c r="D18" s="225">
        <v>136</v>
      </c>
      <c r="E18" s="225">
        <v>110</v>
      </c>
      <c r="F18" s="225">
        <v>89</v>
      </c>
      <c r="G18" s="225">
        <v>170</v>
      </c>
      <c r="H18" s="225">
        <v>130</v>
      </c>
      <c r="I18" s="225">
        <v>116</v>
      </c>
      <c r="J18" s="225">
        <v>111</v>
      </c>
      <c r="K18" s="405">
        <v>107</v>
      </c>
      <c r="L18" s="225">
        <v>106</v>
      </c>
      <c r="M18" s="225">
        <v>107</v>
      </c>
      <c r="N18" s="407">
        <v>-2.629543142104751</v>
      </c>
    </row>
    <row r="19" spans="1:14" ht="9.75" customHeight="1" x14ac:dyDescent="0.2">
      <c r="A19" s="403"/>
      <c r="B19" s="404" t="s">
        <v>461</v>
      </c>
      <c r="C19" s="404"/>
      <c r="D19" s="225">
        <v>514</v>
      </c>
      <c r="E19" s="225">
        <v>529</v>
      </c>
      <c r="F19" s="225">
        <v>306</v>
      </c>
      <c r="G19" s="225">
        <v>269</v>
      </c>
      <c r="H19" s="225">
        <v>267</v>
      </c>
      <c r="I19" s="225">
        <v>226</v>
      </c>
      <c r="J19" s="225">
        <v>403</v>
      </c>
      <c r="K19" s="405">
        <v>341</v>
      </c>
      <c r="L19" s="225">
        <v>241</v>
      </c>
      <c r="M19" s="225">
        <v>239</v>
      </c>
      <c r="N19" s="407">
        <v>-8.1565246348888074</v>
      </c>
    </row>
    <row r="20" spans="1:14" ht="9.75" customHeight="1" x14ac:dyDescent="0.2">
      <c r="A20" s="403"/>
      <c r="B20" s="404" t="s">
        <v>462</v>
      </c>
      <c r="C20" s="404"/>
      <c r="D20" s="225">
        <v>436</v>
      </c>
      <c r="E20" s="225">
        <v>482</v>
      </c>
      <c r="F20" s="225">
        <v>562</v>
      </c>
      <c r="G20" s="225">
        <v>719</v>
      </c>
      <c r="H20" s="225">
        <v>754</v>
      </c>
      <c r="I20" s="225">
        <v>865</v>
      </c>
      <c r="J20" s="225">
        <v>913</v>
      </c>
      <c r="K20" s="405">
        <v>890</v>
      </c>
      <c r="L20" s="225">
        <v>846</v>
      </c>
      <c r="M20" s="225">
        <v>843</v>
      </c>
      <c r="N20" s="407">
        <v>7.600843575309213</v>
      </c>
    </row>
    <row r="21" spans="1:14" ht="11.65" customHeight="1" x14ac:dyDescent="0.2">
      <c r="A21" s="403"/>
      <c r="B21" s="404" t="s">
        <v>463</v>
      </c>
      <c r="C21" s="404"/>
      <c r="D21" s="408">
        <v>406</v>
      </c>
      <c r="E21" s="408">
        <v>424</v>
      </c>
      <c r="F21" s="408">
        <v>479</v>
      </c>
      <c r="G21" s="408">
        <v>493</v>
      </c>
      <c r="H21" s="408">
        <v>459</v>
      </c>
      <c r="I21" s="408">
        <v>460</v>
      </c>
      <c r="J21" s="408">
        <v>499</v>
      </c>
      <c r="K21" s="409">
        <v>467</v>
      </c>
      <c r="L21" s="408">
        <v>478</v>
      </c>
      <c r="M21" s="408">
        <v>482</v>
      </c>
      <c r="N21" s="407">
        <v>1.9248571917802382</v>
      </c>
    </row>
    <row r="22" spans="1:14" ht="12.2" customHeight="1" x14ac:dyDescent="0.2">
      <c r="A22" s="403"/>
      <c r="B22" s="404"/>
      <c r="C22" s="404"/>
      <c r="D22" s="452">
        <v>2728</v>
      </c>
      <c r="E22" s="452">
        <v>2812</v>
      </c>
      <c r="F22" s="452">
        <v>2473</v>
      </c>
      <c r="G22" s="452">
        <v>2955</v>
      </c>
      <c r="H22" s="452">
        <v>2937</v>
      </c>
      <c r="I22" s="452">
        <v>2571</v>
      </c>
      <c r="J22" s="452">
        <v>2711</v>
      </c>
      <c r="K22" s="453">
        <v>2413</v>
      </c>
      <c r="L22" s="452">
        <v>2250</v>
      </c>
      <c r="M22" s="452">
        <v>2210</v>
      </c>
      <c r="N22" s="407">
        <v>-2.3125762417425144</v>
      </c>
    </row>
    <row r="23" spans="1:14" ht="10.35" customHeight="1" x14ac:dyDescent="0.2">
      <c r="A23" s="403" t="s">
        <v>464</v>
      </c>
      <c r="B23" s="404"/>
      <c r="C23" s="404"/>
      <c r="D23" s="225"/>
      <c r="E23" s="225"/>
      <c r="F23" s="225"/>
      <c r="G23" s="225"/>
      <c r="H23" s="225"/>
      <c r="I23" s="225"/>
      <c r="J23" s="225"/>
      <c r="K23" s="405"/>
      <c r="L23" s="225"/>
      <c r="M23" s="225"/>
      <c r="N23" s="407"/>
    </row>
    <row r="24" spans="1:14" ht="9.75" customHeight="1" x14ac:dyDescent="0.2">
      <c r="A24" s="403"/>
      <c r="B24" s="404" t="s">
        <v>465</v>
      </c>
      <c r="C24" s="404"/>
      <c r="D24" s="225">
        <v>1787</v>
      </c>
      <c r="E24" s="225">
        <v>1919</v>
      </c>
      <c r="F24" s="225">
        <v>2047</v>
      </c>
      <c r="G24" s="225">
        <v>2158</v>
      </c>
      <c r="H24" s="225">
        <v>2254</v>
      </c>
      <c r="I24" s="225">
        <v>2434</v>
      </c>
      <c r="J24" s="225">
        <v>2558</v>
      </c>
      <c r="K24" s="405">
        <v>2248</v>
      </c>
      <c r="L24" s="225">
        <v>1345</v>
      </c>
      <c r="M24" s="225">
        <v>1361</v>
      </c>
      <c r="N24" s="407">
        <v>-2.9804433153705512</v>
      </c>
    </row>
    <row r="25" spans="1:14" ht="9.75" customHeight="1" x14ac:dyDescent="0.2">
      <c r="A25" s="403"/>
      <c r="B25" s="404" t="s">
        <v>466</v>
      </c>
      <c r="C25" s="404"/>
      <c r="D25" s="225">
        <v>1235</v>
      </c>
      <c r="E25" s="225">
        <v>1291</v>
      </c>
      <c r="F25" s="225">
        <v>1345</v>
      </c>
      <c r="G25" s="225">
        <v>1445</v>
      </c>
      <c r="H25" s="225">
        <v>1544</v>
      </c>
      <c r="I25" s="225">
        <v>1666</v>
      </c>
      <c r="J25" s="225">
        <v>1828</v>
      </c>
      <c r="K25" s="405">
        <v>1949</v>
      </c>
      <c r="L25" s="225">
        <v>2027</v>
      </c>
      <c r="M25" s="225">
        <v>2096</v>
      </c>
      <c r="N25" s="407">
        <v>6.0534801606190625</v>
      </c>
    </row>
    <row r="26" spans="1:14" ht="9.75" customHeight="1" x14ac:dyDescent="0.2">
      <c r="A26" s="403"/>
      <c r="B26" s="404" t="s">
        <v>467</v>
      </c>
      <c r="C26" s="404"/>
      <c r="D26" s="225">
        <v>308</v>
      </c>
      <c r="E26" s="225">
        <v>324</v>
      </c>
      <c r="F26" s="225">
        <v>327</v>
      </c>
      <c r="G26" s="225">
        <v>333</v>
      </c>
      <c r="H26" s="225">
        <v>358</v>
      </c>
      <c r="I26" s="225">
        <v>374</v>
      </c>
      <c r="J26" s="225">
        <v>404</v>
      </c>
      <c r="K26" s="405">
        <v>390</v>
      </c>
      <c r="L26" s="225">
        <v>389</v>
      </c>
      <c r="M26" s="225">
        <v>390</v>
      </c>
      <c r="N26" s="407">
        <v>2.657440556741486</v>
      </c>
    </row>
    <row r="27" spans="1:14" ht="9.75" customHeight="1" x14ac:dyDescent="0.2">
      <c r="A27" s="403"/>
      <c r="B27" s="404" t="s">
        <v>468</v>
      </c>
      <c r="C27" s="404"/>
      <c r="D27" s="225">
        <v>467</v>
      </c>
      <c r="E27" s="225">
        <v>479</v>
      </c>
      <c r="F27" s="225">
        <v>489</v>
      </c>
      <c r="G27" s="225">
        <v>504</v>
      </c>
      <c r="H27" s="225">
        <v>499</v>
      </c>
      <c r="I27" s="225">
        <v>521</v>
      </c>
      <c r="J27" s="225">
        <v>529</v>
      </c>
      <c r="K27" s="405">
        <v>535</v>
      </c>
      <c r="L27" s="225">
        <v>542</v>
      </c>
      <c r="M27" s="225">
        <v>550</v>
      </c>
      <c r="N27" s="407">
        <v>1.8342756915767477</v>
      </c>
    </row>
    <row r="28" spans="1:14" ht="9.75" customHeight="1" x14ac:dyDescent="0.2">
      <c r="A28" s="403"/>
      <c r="B28" s="404" t="s">
        <v>469</v>
      </c>
      <c r="C28" s="404"/>
      <c r="D28" s="225">
        <v>643</v>
      </c>
      <c r="E28" s="225">
        <v>722</v>
      </c>
      <c r="F28" s="225">
        <v>699</v>
      </c>
      <c r="G28" s="225">
        <v>770</v>
      </c>
      <c r="H28" s="225">
        <v>770</v>
      </c>
      <c r="I28" s="225">
        <v>841</v>
      </c>
      <c r="J28" s="225">
        <v>894</v>
      </c>
      <c r="K28" s="405">
        <v>940</v>
      </c>
      <c r="L28" s="225">
        <v>926</v>
      </c>
      <c r="M28" s="225">
        <v>910</v>
      </c>
      <c r="N28" s="407">
        <v>3.9343095902546033</v>
      </c>
    </row>
    <row r="29" spans="1:14" ht="9.75" customHeight="1" x14ac:dyDescent="0.2">
      <c r="A29" s="403"/>
      <c r="B29" s="404" t="s">
        <v>470</v>
      </c>
      <c r="C29" s="404"/>
      <c r="D29" s="225">
        <v>843</v>
      </c>
      <c r="E29" s="225">
        <v>1022</v>
      </c>
      <c r="F29" s="225">
        <v>1189</v>
      </c>
      <c r="G29" s="225">
        <v>1205</v>
      </c>
      <c r="H29" s="225">
        <v>1175</v>
      </c>
      <c r="I29" s="225">
        <v>1214</v>
      </c>
      <c r="J29" s="225">
        <v>1242</v>
      </c>
      <c r="K29" s="405">
        <v>1183</v>
      </c>
      <c r="L29" s="225">
        <v>1184</v>
      </c>
      <c r="M29" s="225">
        <v>1200</v>
      </c>
      <c r="N29" s="407">
        <v>4.0014266516795294</v>
      </c>
    </row>
    <row r="30" spans="1:14" ht="9.75" customHeight="1" x14ac:dyDescent="0.2">
      <c r="A30" s="403"/>
      <c r="B30" s="404" t="s">
        <v>471</v>
      </c>
      <c r="C30" s="404"/>
      <c r="D30" s="225">
        <v>759</v>
      </c>
      <c r="E30" s="225">
        <v>930</v>
      </c>
      <c r="F30" s="225">
        <v>942</v>
      </c>
      <c r="G30" s="225">
        <v>946</v>
      </c>
      <c r="H30" s="225">
        <v>967</v>
      </c>
      <c r="I30" s="225">
        <v>1011</v>
      </c>
      <c r="J30" s="225">
        <v>1131</v>
      </c>
      <c r="K30" s="405">
        <v>1032</v>
      </c>
      <c r="L30" s="225">
        <v>1053</v>
      </c>
      <c r="M30" s="225">
        <v>1068</v>
      </c>
      <c r="N30" s="407">
        <v>3.8678286879742174</v>
      </c>
    </row>
    <row r="31" spans="1:14" ht="9.75" customHeight="1" x14ac:dyDescent="0.2">
      <c r="A31" s="403"/>
      <c r="B31" s="404" t="s">
        <v>472</v>
      </c>
      <c r="C31" s="404"/>
      <c r="D31" s="408">
        <v>1929</v>
      </c>
      <c r="E31" s="408">
        <v>1746</v>
      </c>
      <c r="F31" s="408">
        <v>1673</v>
      </c>
      <c r="G31" s="408">
        <v>2256</v>
      </c>
      <c r="H31" s="408">
        <v>1893</v>
      </c>
      <c r="I31" s="408">
        <v>2287</v>
      </c>
      <c r="J31" s="408">
        <v>2377</v>
      </c>
      <c r="K31" s="409">
        <v>2206</v>
      </c>
      <c r="L31" s="408">
        <v>2036</v>
      </c>
      <c r="M31" s="408">
        <v>1999</v>
      </c>
      <c r="N31" s="407">
        <v>0.39684447947267998</v>
      </c>
    </row>
    <row r="32" spans="1:14" ht="12.2" customHeight="1" x14ac:dyDescent="0.2">
      <c r="A32" s="403"/>
      <c r="B32" s="404"/>
      <c r="C32" s="404"/>
      <c r="D32" s="452">
        <v>7971</v>
      </c>
      <c r="E32" s="452">
        <v>8433</v>
      </c>
      <c r="F32" s="452">
        <v>8711</v>
      </c>
      <c r="G32" s="452">
        <v>9617</v>
      </c>
      <c r="H32" s="452">
        <v>9460</v>
      </c>
      <c r="I32" s="452">
        <v>10348</v>
      </c>
      <c r="J32" s="452">
        <v>10963</v>
      </c>
      <c r="K32" s="453">
        <v>10483</v>
      </c>
      <c r="L32" s="452">
        <v>9502</v>
      </c>
      <c r="M32" s="452">
        <v>9574</v>
      </c>
      <c r="N32" s="407">
        <v>2.0568807390684229</v>
      </c>
    </row>
    <row r="33" spans="1:14" ht="10.35" customHeight="1" x14ac:dyDescent="0.2">
      <c r="A33" s="403" t="s">
        <v>473</v>
      </c>
      <c r="B33" s="404"/>
      <c r="C33" s="404"/>
      <c r="D33" s="225"/>
      <c r="E33" s="225"/>
      <c r="F33" s="225"/>
      <c r="G33" s="225"/>
      <c r="H33" s="225"/>
      <c r="I33" s="225"/>
      <c r="J33" s="225"/>
      <c r="K33" s="405"/>
      <c r="L33" s="225"/>
      <c r="M33" s="225"/>
      <c r="N33" s="407"/>
    </row>
    <row r="34" spans="1:14" ht="9.75" customHeight="1" x14ac:dyDescent="0.2">
      <c r="A34" s="403"/>
      <c r="B34" s="404" t="s">
        <v>474</v>
      </c>
      <c r="C34" s="404"/>
      <c r="D34" s="225">
        <v>3689</v>
      </c>
      <c r="E34" s="225">
        <v>3858</v>
      </c>
      <c r="F34" s="225">
        <v>3887</v>
      </c>
      <c r="G34" s="225">
        <v>4280</v>
      </c>
      <c r="H34" s="225">
        <v>4186</v>
      </c>
      <c r="I34" s="225">
        <v>4454</v>
      </c>
      <c r="J34" s="225">
        <v>4744</v>
      </c>
      <c r="K34" s="405">
        <v>4870</v>
      </c>
      <c r="L34" s="225">
        <v>5043</v>
      </c>
      <c r="M34" s="225">
        <v>5247</v>
      </c>
      <c r="N34" s="407">
        <v>3.9920806750767479</v>
      </c>
    </row>
    <row r="35" spans="1:14" ht="9.75" customHeight="1" x14ac:dyDescent="0.2">
      <c r="A35" s="403"/>
      <c r="B35" s="404" t="s">
        <v>475</v>
      </c>
      <c r="C35" s="404"/>
      <c r="D35" s="225">
        <v>1487</v>
      </c>
      <c r="E35" s="225">
        <v>1526</v>
      </c>
      <c r="F35" s="225">
        <v>1555</v>
      </c>
      <c r="G35" s="225">
        <v>1589</v>
      </c>
      <c r="H35" s="225">
        <v>1641</v>
      </c>
      <c r="I35" s="225">
        <v>1695</v>
      </c>
      <c r="J35" s="225">
        <v>1751</v>
      </c>
      <c r="K35" s="405">
        <v>1802</v>
      </c>
      <c r="L35" s="225">
        <v>1859</v>
      </c>
      <c r="M35" s="225">
        <v>1917</v>
      </c>
      <c r="N35" s="407"/>
    </row>
    <row r="36" spans="1:14" ht="9.75" customHeight="1" x14ac:dyDescent="0.2">
      <c r="A36" s="403"/>
      <c r="B36" s="404" t="s">
        <v>476</v>
      </c>
      <c r="C36" s="404"/>
      <c r="D36" s="225">
        <v>769</v>
      </c>
      <c r="E36" s="225">
        <v>580</v>
      </c>
      <c r="F36" s="225">
        <v>0</v>
      </c>
      <c r="G36" s="225">
        <v>0</v>
      </c>
      <c r="H36" s="225">
        <v>0</v>
      </c>
      <c r="I36" s="225">
        <v>0</v>
      </c>
      <c r="J36" s="225">
        <v>0</v>
      </c>
      <c r="K36" s="405">
        <v>0</v>
      </c>
      <c r="L36" s="225">
        <v>0</v>
      </c>
      <c r="M36" s="225">
        <v>0</v>
      </c>
      <c r="N36" s="407" t="s">
        <v>455</v>
      </c>
    </row>
    <row r="37" spans="1:14" ht="11.65" customHeight="1" x14ac:dyDescent="0.2">
      <c r="A37" s="403"/>
      <c r="B37" s="404" t="s">
        <v>477</v>
      </c>
      <c r="C37" s="404"/>
      <c r="D37" s="408">
        <v>2064</v>
      </c>
      <c r="E37" s="408">
        <v>1760</v>
      </c>
      <c r="F37" s="408">
        <v>1605</v>
      </c>
      <c r="G37" s="408">
        <v>1645</v>
      </c>
      <c r="H37" s="408">
        <v>1452</v>
      </c>
      <c r="I37" s="408">
        <v>1498</v>
      </c>
      <c r="J37" s="408">
        <v>1672</v>
      </c>
      <c r="K37" s="409">
        <v>1700</v>
      </c>
      <c r="L37" s="408">
        <v>1663</v>
      </c>
      <c r="M37" s="408">
        <v>1574</v>
      </c>
      <c r="N37" s="407">
        <v>-2.9665058335946237</v>
      </c>
    </row>
    <row r="38" spans="1:14" ht="12.2" customHeight="1" x14ac:dyDescent="0.2">
      <c r="A38" s="403"/>
      <c r="B38" s="404"/>
      <c r="C38" s="404"/>
      <c r="D38" s="452">
        <v>8009</v>
      </c>
      <c r="E38" s="452">
        <v>7724</v>
      </c>
      <c r="F38" s="452">
        <v>7047</v>
      </c>
      <c r="G38" s="452">
        <v>7514</v>
      </c>
      <c r="H38" s="452">
        <v>7279</v>
      </c>
      <c r="I38" s="452">
        <v>7647</v>
      </c>
      <c r="J38" s="452">
        <v>8167</v>
      </c>
      <c r="K38" s="453">
        <v>8372</v>
      </c>
      <c r="L38" s="452">
        <v>8565</v>
      </c>
      <c r="M38" s="452">
        <v>8738</v>
      </c>
      <c r="N38" s="407">
        <v>0.9726489034282304</v>
      </c>
    </row>
    <row r="39" spans="1:14" ht="12" customHeight="1" x14ac:dyDescent="0.2">
      <c r="A39" s="403" t="s">
        <v>478</v>
      </c>
      <c r="B39" s="404"/>
      <c r="C39" s="404"/>
      <c r="D39" s="225"/>
      <c r="E39" s="225"/>
      <c r="F39" s="225"/>
      <c r="G39" s="225"/>
      <c r="H39" s="225"/>
      <c r="I39" s="225"/>
      <c r="J39" s="225"/>
      <c r="K39" s="405"/>
      <c r="L39" s="225"/>
      <c r="M39" s="225"/>
      <c r="N39" s="407"/>
    </row>
    <row r="40" spans="1:14" ht="9.75" customHeight="1" x14ac:dyDescent="0.2">
      <c r="A40" s="403"/>
      <c r="B40" s="454" t="s">
        <v>479</v>
      </c>
      <c r="C40" s="454"/>
      <c r="D40" s="225">
        <v>591</v>
      </c>
      <c r="E40" s="225">
        <v>558</v>
      </c>
      <c r="F40" s="225">
        <v>509</v>
      </c>
      <c r="G40" s="225">
        <v>549</v>
      </c>
      <c r="H40" s="225">
        <v>581</v>
      </c>
      <c r="I40" s="225">
        <v>655</v>
      </c>
      <c r="J40" s="225">
        <v>684</v>
      </c>
      <c r="K40" s="405">
        <v>698</v>
      </c>
      <c r="L40" s="225">
        <v>712</v>
      </c>
      <c r="M40" s="225">
        <v>712</v>
      </c>
      <c r="N40" s="407">
        <v>2.091140842504724</v>
      </c>
    </row>
    <row r="41" spans="1:14" ht="9.75" customHeight="1" x14ac:dyDescent="0.2">
      <c r="A41" s="403"/>
      <c r="B41" s="404" t="s">
        <v>480</v>
      </c>
      <c r="C41" s="404"/>
      <c r="D41" s="225">
        <v>891</v>
      </c>
      <c r="E41" s="225">
        <v>909</v>
      </c>
      <c r="F41" s="225">
        <v>930</v>
      </c>
      <c r="G41" s="225">
        <v>877</v>
      </c>
      <c r="H41" s="225">
        <v>935</v>
      </c>
      <c r="I41" s="225">
        <v>1031</v>
      </c>
      <c r="J41" s="225">
        <v>1083</v>
      </c>
      <c r="K41" s="405">
        <v>1095</v>
      </c>
      <c r="L41" s="225">
        <v>1111</v>
      </c>
      <c r="M41" s="225">
        <v>1128</v>
      </c>
      <c r="N41" s="407">
        <v>2.6552739194636521</v>
      </c>
    </row>
    <row r="42" spans="1:14" ht="9.75" customHeight="1" x14ac:dyDescent="0.2">
      <c r="A42" s="403"/>
      <c r="B42" s="404" t="s">
        <v>481</v>
      </c>
      <c r="C42" s="404"/>
      <c r="D42" s="225">
        <v>1097</v>
      </c>
      <c r="E42" s="225">
        <v>1102</v>
      </c>
      <c r="F42" s="225">
        <v>1116</v>
      </c>
      <c r="G42" s="225">
        <v>1165</v>
      </c>
      <c r="H42" s="225">
        <v>1245</v>
      </c>
      <c r="I42" s="225">
        <v>1304</v>
      </c>
      <c r="J42" s="225">
        <v>1329</v>
      </c>
      <c r="K42" s="405">
        <v>1301</v>
      </c>
      <c r="L42" s="225">
        <v>1311</v>
      </c>
      <c r="M42" s="225">
        <v>1329</v>
      </c>
      <c r="N42" s="407">
        <v>2.1545217239503867</v>
      </c>
    </row>
    <row r="43" spans="1:14" ht="9.75" customHeight="1" x14ac:dyDescent="0.2">
      <c r="A43" s="403"/>
      <c r="B43" s="454" t="s">
        <v>482</v>
      </c>
      <c r="C43" s="454"/>
      <c r="D43" s="225">
        <v>315</v>
      </c>
      <c r="E43" s="225">
        <v>84</v>
      </c>
      <c r="F43" s="225">
        <v>231</v>
      </c>
      <c r="G43" s="225">
        <v>136</v>
      </c>
      <c r="H43" s="225">
        <v>657</v>
      </c>
      <c r="I43" s="225">
        <v>-293</v>
      </c>
      <c r="J43" s="225">
        <v>-612</v>
      </c>
      <c r="K43" s="405">
        <v>-225</v>
      </c>
      <c r="L43" s="225">
        <v>-302</v>
      </c>
      <c r="M43" s="225">
        <v>-411</v>
      </c>
      <c r="N43" s="407">
        <v>-202.99990106850973</v>
      </c>
    </row>
    <row r="44" spans="1:14" ht="9.75" customHeight="1" x14ac:dyDescent="0.2">
      <c r="A44" s="403"/>
      <c r="B44" s="454" t="s">
        <v>483</v>
      </c>
      <c r="C44" s="454"/>
      <c r="D44" s="225">
        <v>15</v>
      </c>
      <c r="E44" s="225">
        <v>14</v>
      </c>
      <c r="F44" s="225">
        <v>6</v>
      </c>
      <c r="G44" s="225">
        <v>13</v>
      </c>
      <c r="H44" s="225">
        <v>5</v>
      </c>
      <c r="I44" s="225">
        <v>6</v>
      </c>
      <c r="J44" s="225">
        <v>7</v>
      </c>
      <c r="K44" s="405">
        <v>5</v>
      </c>
      <c r="L44" s="225">
        <v>6</v>
      </c>
      <c r="M44" s="225">
        <v>7</v>
      </c>
      <c r="N44" s="407">
        <v>-8.1195791737532659</v>
      </c>
    </row>
    <row r="45" spans="1:14" ht="9.75" customHeight="1" x14ac:dyDescent="0.2">
      <c r="A45" s="403"/>
      <c r="B45" s="404" t="s">
        <v>484</v>
      </c>
      <c r="C45" s="404"/>
      <c r="D45" s="225">
        <v>-7</v>
      </c>
      <c r="E45" s="225">
        <v>-17</v>
      </c>
      <c r="F45" s="225">
        <v>-60</v>
      </c>
      <c r="G45" s="225">
        <v>-88</v>
      </c>
      <c r="H45" s="225">
        <v>-89</v>
      </c>
      <c r="I45" s="225">
        <v>-80</v>
      </c>
      <c r="J45" s="225">
        <v>-81</v>
      </c>
      <c r="K45" s="405">
        <v>-31</v>
      </c>
      <c r="L45" s="225">
        <v>0</v>
      </c>
      <c r="M45" s="225">
        <v>0</v>
      </c>
      <c r="N45" s="407">
        <v>-100</v>
      </c>
    </row>
    <row r="46" spans="1:14" ht="11.65" customHeight="1" x14ac:dyDescent="0.2">
      <c r="A46" s="403"/>
      <c r="B46" s="454" t="s">
        <v>485</v>
      </c>
      <c r="C46" s="454"/>
      <c r="D46" s="408">
        <v>38</v>
      </c>
      <c r="E46" s="408">
        <v>41</v>
      </c>
      <c r="F46" s="455">
        <v>44</v>
      </c>
      <c r="G46" s="455">
        <v>49</v>
      </c>
      <c r="H46" s="455">
        <v>37</v>
      </c>
      <c r="I46" s="455">
        <v>87</v>
      </c>
      <c r="J46" s="408">
        <v>115</v>
      </c>
      <c r="K46" s="409">
        <v>116</v>
      </c>
      <c r="L46" s="408">
        <v>110</v>
      </c>
      <c r="M46" s="408">
        <v>113</v>
      </c>
      <c r="N46" s="407">
        <v>12.872544710061717</v>
      </c>
    </row>
    <row r="47" spans="1:14" ht="12.2" customHeight="1" x14ac:dyDescent="0.2">
      <c r="A47" s="403"/>
      <c r="B47" s="404"/>
      <c r="C47" s="404"/>
      <c r="D47" s="452">
        <v>2940</v>
      </c>
      <c r="E47" s="452">
        <v>2691</v>
      </c>
      <c r="F47" s="452">
        <v>2776</v>
      </c>
      <c r="G47" s="452">
        <v>2701</v>
      </c>
      <c r="H47" s="452">
        <v>3371</v>
      </c>
      <c r="I47" s="452">
        <v>2710</v>
      </c>
      <c r="J47" s="452">
        <v>2525</v>
      </c>
      <c r="K47" s="453">
        <v>2959</v>
      </c>
      <c r="L47" s="452">
        <v>2948</v>
      </c>
      <c r="M47" s="452">
        <v>2878</v>
      </c>
      <c r="N47" s="407">
        <v>-0.23654171907463439</v>
      </c>
    </row>
    <row r="48" spans="1:14" ht="15" customHeight="1" x14ac:dyDescent="0.2">
      <c r="B48" s="404"/>
      <c r="C48" s="403" t="s">
        <v>486</v>
      </c>
      <c r="D48" s="459">
        <v>40680</v>
      </c>
      <c r="E48" s="459">
        <v>41805</v>
      </c>
      <c r="F48" s="459">
        <v>42057</v>
      </c>
      <c r="G48" s="459">
        <v>43717</v>
      </c>
      <c r="H48" s="459">
        <v>46103</v>
      </c>
      <c r="I48" s="459">
        <v>47602</v>
      </c>
      <c r="J48" s="459">
        <v>51459</v>
      </c>
      <c r="K48" s="460">
        <v>52407</v>
      </c>
      <c r="L48" s="459">
        <v>52557</v>
      </c>
      <c r="M48" s="459">
        <v>53677</v>
      </c>
      <c r="N48" s="407">
        <v>3.1284731387217768</v>
      </c>
    </row>
    <row r="49" spans="1:14" ht="2.85" customHeight="1" x14ac:dyDescent="0.2">
      <c r="A49" s="461"/>
      <c r="B49" s="427"/>
      <c r="C49" s="427"/>
      <c r="D49" s="431"/>
      <c r="E49" s="431"/>
      <c r="F49" s="431"/>
      <c r="G49" s="431"/>
      <c r="H49" s="462"/>
      <c r="I49" s="429"/>
      <c r="J49" s="429"/>
      <c r="K49" s="430"/>
      <c r="L49" s="429"/>
      <c r="M49" s="429"/>
      <c r="N49" s="463"/>
    </row>
    <row r="50" spans="1:14" s="403" customFormat="1" ht="15" customHeight="1" x14ac:dyDescent="0.2">
      <c r="A50" s="394" t="s">
        <v>487</v>
      </c>
      <c r="B50" s="395"/>
      <c r="C50" s="395"/>
      <c r="D50" s="395"/>
      <c r="E50" s="395"/>
      <c r="F50" s="395"/>
      <c r="G50" s="396"/>
      <c r="H50" s="396"/>
      <c r="I50" s="396"/>
      <c r="J50" s="396"/>
      <c r="K50" s="396"/>
      <c r="L50" s="396"/>
      <c r="M50" s="396"/>
      <c r="N50" s="464"/>
    </row>
    <row r="51" spans="1:14" s="449" customFormat="1" ht="35.1" customHeight="1" x14ac:dyDescent="0.2">
      <c r="A51" s="398"/>
      <c r="B51" s="398"/>
      <c r="C51" s="398"/>
      <c r="D51" s="399" t="s">
        <v>420</v>
      </c>
      <c r="E51" s="399" t="s">
        <v>421</v>
      </c>
      <c r="F51" s="399" t="s">
        <v>422</v>
      </c>
      <c r="G51" s="399" t="s">
        <v>423</v>
      </c>
      <c r="H51" s="399" t="s">
        <v>424</v>
      </c>
      <c r="I51" s="399" t="s">
        <v>425</v>
      </c>
      <c r="J51" s="399" t="s">
        <v>244</v>
      </c>
      <c r="K51" s="400" t="s">
        <v>426</v>
      </c>
      <c r="L51" s="399" t="s">
        <v>146</v>
      </c>
      <c r="M51" s="399" t="s">
        <v>179</v>
      </c>
      <c r="N51" s="465" t="s">
        <v>427</v>
      </c>
    </row>
    <row r="52" spans="1:14" ht="15.6" customHeight="1" x14ac:dyDescent="0.2">
      <c r="A52" s="403" t="s">
        <v>488</v>
      </c>
      <c r="B52" s="404"/>
      <c r="C52" s="404"/>
      <c r="D52" s="420"/>
      <c r="E52" s="420"/>
      <c r="F52" s="421"/>
      <c r="G52" s="421"/>
      <c r="H52" s="421"/>
      <c r="I52" s="421"/>
      <c r="J52" s="421"/>
      <c r="K52" s="422"/>
      <c r="L52" s="421"/>
      <c r="M52" s="421"/>
      <c r="N52" s="450" t="s">
        <v>428</v>
      </c>
    </row>
    <row r="53" spans="1:14" ht="10.35" customHeight="1" x14ac:dyDescent="0.2">
      <c r="A53" s="404"/>
      <c r="B53" s="404" t="s">
        <v>489</v>
      </c>
      <c r="C53" s="404"/>
      <c r="D53" s="420">
        <v>9.2789999999999999</v>
      </c>
      <c r="E53" s="420">
        <v>9.2929999999999993</v>
      </c>
      <c r="F53" s="420">
        <v>9.5069999999999997</v>
      </c>
      <c r="G53" s="420">
        <v>9.141</v>
      </c>
      <c r="H53" s="421">
        <v>9.5709999999999997</v>
      </c>
      <c r="I53" s="421">
        <v>9.7309999999999999</v>
      </c>
      <c r="J53" s="421">
        <v>10.307</v>
      </c>
      <c r="K53" s="422">
        <v>10.204000000000001</v>
      </c>
      <c r="L53" s="421">
        <v>10.185</v>
      </c>
      <c r="M53" s="421">
        <v>10.124000000000001</v>
      </c>
      <c r="N53" s="407">
        <v>0.97309362300359581</v>
      </c>
    </row>
    <row r="54" spans="1:14" ht="10.35" customHeight="1" x14ac:dyDescent="0.2">
      <c r="A54" s="404"/>
      <c r="B54" s="404" t="s">
        <v>490</v>
      </c>
      <c r="C54" s="404"/>
      <c r="D54" s="420">
        <v>1.33</v>
      </c>
      <c r="E54" s="420">
        <v>1.2969999999999999</v>
      </c>
      <c r="F54" s="420">
        <v>1.117</v>
      </c>
      <c r="G54" s="420">
        <v>1.2909999999999999</v>
      </c>
      <c r="H54" s="421">
        <v>1.2190000000000001</v>
      </c>
      <c r="I54" s="421">
        <v>1.028</v>
      </c>
      <c r="J54" s="421">
        <v>1.0309999999999999</v>
      </c>
      <c r="K54" s="422">
        <v>0.874</v>
      </c>
      <c r="L54" s="421">
        <v>0.78200000000000003</v>
      </c>
      <c r="M54" s="421">
        <v>0.73899999999999999</v>
      </c>
      <c r="N54" s="407">
        <v>-6.3206984336319554</v>
      </c>
    </row>
    <row r="55" spans="1:14" ht="10.35" customHeight="1" x14ac:dyDescent="0.2">
      <c r="A55" s="404"/>
      <c r="B55" s="404" t="s">
        <v>491</v>
      </c>
      <c r="C55" s="404"/>
      <c r="D55" s="420">
        <v>3.8860000000000001</v>
      </c>
      <c r="E55" s="420">
        <v>3.89</v>
      </c>
      <c r="F55" s="420">
        <v>3.9340000000000002</v>
      </c>
      <c r="G55" s="420">
        <v>4.2</v>
      </c>
      <c r="H55" s="421">
        <v>3.927</v>
      </c>
      <c r="I55" s="421">
        <v>4.1399999999999997</v>
      </c>
      <c r="J55" s="421">
        <v>4.1710000000000003</v>
      </c>
      <c r="K55" s="422">
        <v>3.7959999999999998</v>
      </c>
      <c r="L55" s="421">
        <v>3.3039999999999998</v>
      </c>
      <c r="M55" s="421">
        <v>3.2010000000000001</v>
      </c>
      <c r="N55" s="407">
        <v>-2.131587906274357</v>
      </c>
    </row>
    <row r="56" spans="1:14" ht="10.35" customHeight="1" x14ac:dyDescent="0.2">
      <c r="A56" s="404"/>
      <c r="B56" s="404" t="s">
        <v>492</v>
      </c>
      <c r="C56" s="404"/>
      <c r="D56" s="420">
        <v>3.9049999999999998</v>
      </c>
      <c r="E56" s="420">
        <v>3.5630000000000002</v>
      </c>
      <c r="F56" s="420">
        <v>3.1829999999999998</v>
      </c>
      <c r="G56" s="420">
        <v>3.282</v>
      </c>
      <c r="H56" s="421">
        <v>3.0219999999999998</v>
      </c>
      <c r="I56" s="421">
        <v>3.0590000000000002</v>
      </c>
      <c r="J56" s="421">
        <v>3.1070000000000002</v>
      </c>
      <c r="K56" s="422">
        <v>3.0310000000000001</v>
      </c>
      <c r="L56" s="421">
        <v>2.9780000000000002</v>
      </c>
      <c r="M56" s="421">
        <v>2.9220000000000002</v>
      </c>
      <c r="N56" s="407">
        <v>-3.1707484788191853</v>
      </c>
    </row>
    <row r="57" spans="1:14" ht="10.35" customHeight="1" x14ac:dyDescent="0.2">
      <c r="A57" s="404"/>
      <c r="B57" s="404" t="s">
        <v>493</v>
      </c>
      <c r="C57" s="404"/>
      <c r="D57" s="466">
        <v>1.4330000000000001</v>
      </c>
      <c r="E57" s="466">
        <v>1.2410000000000001</v>
      </c>
      <c r="F57" s="466">
        <v>1.254</v>
      </c>
      <c r="G57" s="466">
        <v>1.18</v>
      </c>
      <c r="H57" s="467">
        <v>1.399</v>
      </c>
      <c r="I57" s="467">
        <v>1.0840000000000001</v>
      </c>
      <c r="J57" s="467">
        <v>0.96099999999999997</v>
      </c>
      <c r="K57" s="468">
        <v>1.071</v>
      </c>
      <c r="L57" s="467">
        <v>1.0249999999999999</v>
      </c>
      <c r="M57" s="467">
        <v>0.96199999999999997</v>
      </c>
      <c r="N57" s="407">
        <v>-4.3312993011828338</v>
      </c>
    </row>
    <row r="58" spans="1:14" ht="13.35" customHeight="1" x14ac:dyDescent="0.2">
      <c r="A58" s="404"/>
      <c r="B58" s="404"/>
      <c r="C58" s="403" t="s">
        <v>494</v>
      </c>
      <c r="D58" s="469">
        <v>19.832999999999998</v>
      </c>
      <c r="E58" s="469">
        <v>19.283999999999999</v>
      </c>
      <c r="F58" s="469">
        <v>18.995000000000001</v>
      </c>
      <c r="G58" s="469">
        <v>19.093</v>
      </c>
      <c r="H58" s="470">
        <v>19.138000000000002</v>
      </c>
      <c r="I58" s="470">
        <v>19.042000000000002</v>
      </c>
      <c r="J58" s="470">
        <v>19.577000000000002</v>
      </c>
      <c r="K58" s="471">
        <v>18.975999999999999</v>
      </c>
      <c r="L58" s="470">
        <v>18.274999999999999</v>
      </c>
      <c r="M58" s="470">
        <v>17.949000000000002</v>
      </c>
      <c r="N58" s="407">
        <v>-1.102904185624487</v>
      </c>
    </row>
    <row r="59" spans="1:14" ht="15.6" customHeight="1" x14ac:dyDescent="0.2">
      <c r="A59" s="403" t="s">
        <v>495</v>
      </c>
      <c r="B59" s="404"/>
      <c r="C59" s="404"/>
      <c r="D59" s="472"/>
      <c r="E59" s="472"/>
      <c r="F59" s="473"/>
      <c r="G59" s="473"/>
      <c r="H59" s="473"/>
      <c r="I59" s="473"/>
      <c r="J59" s="473"/>
      <c r="K59" s="474"/>
      <c r="L59" s="473"/>
      <c r="M59" s="473"/>
      <c r="N59" s="407"/>
    </row>
    <row r="60" spans="1:14" ht="10.35" customHeight="1" x14ac:dyDescent="0.2">
      <c r="A60" s="404"/>
      <c r="B60" s="404" t="s">
        <v>489</v>
      </c>
      <c r="C60" s="404"/>
      <c r="D60" s="472">
        <v>7.4950578932504897</v>
      </c>
      <c r="E60" s="472">
        <v>5.8480453972257207</v>
      </c>
      <c r="F60" s="472">
        <v>4.4924298833457499</v>
      </c>
      <c r="G60" s="472">
        <v>-0.57007125890736754</v>
      </c>
      <c r="H60" s="473">
        <v>10.15766841853798</v>
      </c>
      <c r="I60" s="473">
        <v>5.5083275503122753</v>
      </c>
      <c r="J60" s="473">
        <v>11.37466085669654</v>
      </c>
      <c r="K60" s="474">
        <v>4.0121064481600355</v>
      </c>
      <c r="L60" s="473">
        <v>3.9460610361958803</v>
      </c>
      <c r="M60" s="473">
        <v>3.3626928854294746</v>
      </c>
      <c r="N60" s="407" t="s">
        <v>455</v>
      </c>
    </row>
    <row r="61" spans="1:14" ht="10.35" customHeight="1" x14ac:dyDescent="0.2">
      <c r="A61" s="404"/>
      <c r="B61" s="404" t="s">
        <v>490</v>
      </c>
      <c r="C61" s="404"/>
      <c r="D61" s="472">
        <v>3.0600680015111514</v>
      </c>
      <c r="E61" s="472">
        <v>3.0791788856304958</v>
      </c>
      <c r="F61" s="472">
        <v>-12.055476529160735</v>
      </c>
      <c r="G61" s="472">
        <v>19.490497371613436</v>
      </c>
      <c r="H61" s="473">
        <v>-0.60913705583756084</v>
      </c>
      <c r="I61" s="473">
        <v>-12.461695607763023</v>
      </c>
      <c r="J61" s="473">
        <v>5.4453520031116254</v>
      </c>
      <c r="K61" s="474">
        <v>-10.992253780892657</v>
      </c>
      <c r="L61" s="473">
        <v>-6.7550766680480763</v>
      </c>
      <c r="M61" s="473">
        <v>-1.7777777777777781</v>
      </c>
      <c r="N61" s="407" t="s">
        <v>455</v>
      </c>
    </row>
    <row r="62" spans="1:14" ht="10.35" customHeight="1" x14ac:dyDescent="0.2">
      <c r="A62" s="404"/>
      <c r="B62" s="404" t="s">
        <v>491</v>
      </c>
      <c r="C62" s="404"/>
      <c r="D62" s="472">
        <v>3.9786068353769855</v>
      </c>
      <c r="E62" s="472">
        <v>5.7960105382009797</v>
      </c>
      <c r="F62" s="472">
        <v>3.2965729870745974</v>
      </c>
      <c r="G62" s="472">
        <v>10.400642865342679</v>
      </c>
      <c r="H62" s="473">
        <v>-1.6325257356764045</v>
      </c>
      <c r="I62" s="473">
        <v>9.3868921775898571</v>
      </c>
      <c r="J62" s="473">
        <v>5.9431774255894965</v>
      </c>
      <c r="K62" s="474">
        <v>-4.3783635866095016</v>
      </c>
      <c r="L62" s="473">
        <v>-9.3580082037584607</v>
      </c>
      <c r="M62" s="473">
        <v>0.75773521363924345</v>
      </c>
      <c r="N62" s="407" t="s">
        <v>455</v>
      </c>
    </row>
    <row r="63" spans="1:14" ht="10.35" customHeight="1" x14ac:dyDescent="0.2">
      <c r="A63" s="404"/>
      <c r="B63" s="404" t="s">
        <v>492</v>
      </c>
      <c r="C63" s="404"/>
      <c r="D63" s="472">
        <v>15.620037534286135</v>
      </c>
      <c r="E63" s="472">
        <v>-3.5584966912223792</v>
      </c>
      <c r="F63" s="472">
        <v>-8.7648886587260435</v>
      </c>
      <c r="G63" s="472">
        <v>6.6269334468568086</v>
      </c>
      <c r="H63" s="473">
        <v>-3.1274953420282192</v>
      </c>
      <c r="I63" s="473">
        <v>5.0556395109218277</v>
      </c>
      <c r="J63" s="473">
        <v>6.800052308094684</v>
      </c>
      <c r="K63" s="474">
        <v>2.5101016285049571</v>
      </c>
      <c r="L63" s="473">
        <v>2.3053033922599164</v>
      </c>
      <c r="M63" s="473">
        <v>2.0198482194979661</v>
      </c>
      <c r="N63" s="407" t="s">
        <v>455</v>
      </c>
    </row>
    <row r="64" spans="1:14" ht="10.35" customHeight="1" x14ac:dyDescent="0.2">
      <c r="A64" s="404"/>
      <c r="B64" s="404" t="s">
        <v>493</v>
      </c>
      <c r="C64" s="404"/>
      <c r="D64" s="472">
        <v>-3.0662710187932762</v>
      </c>
      <c r="E64" s="472">
        <v>-8.4693877551020424</v>
      </c>
      <c r="F64" s="472">
        <v>3.1586770717205503</v>
      </c>
      <c r="G64" s="472">
        <v>-2.7017291066282367</v>
      </c>
      <c r="H64" s="473">
        <v>24.80562754535358</v>
      </c>
      <c r="I64" s="473">
        <v>-19.60842479976268</v>
      </c>
      <c r="J64" s="473">
        <v>-6.8265682656826527</v>
      </c>
      <c r="K64" s="474">
        <v>17.188118811881182</v>
      </c>
      <c r="L64" s="473">
        <v>-0.37174721189591198</v>
      </c>
      <c r="M64" s="473">
        <v>-2.3744911804613245</v>
      </c>
      <c r="N64" s="407" t="s">
        <v>455</v>
      </c>
    </row>
    <row r="65" spans="1:14" ht="13.35" customHeight="1" x14ac:dyDescent="0.2">
      <c r="A65" s="404"/>
      <c r="B65" s="404"/>
      <c r="C65" s="403" t="s">
        <v>494</v>
      </c>
      <c r="D65" s="475">
        <v>7.1146453209752991</v>
      </c>
      <c r="E65" s="475">
        <v>2.7654867256637239</v>
      </c>
      <c r="F65" s="475">
        <v>0.6027987082884767</v>
      </c>
      <c r="G65" s="475">
        <v>3.9470242765770269</v>
      </c>
      <c r="H65" s="476">
        <v>5.4578310497060745</v>
      </c>
      <c r="I65" s="476">
        <v>3.2514153091989684</v>
      </c>
      <c r="J65" s="476">
        <v>8.1026007310617274</v>
      </c>
      <c r="K65" s="477">
        <v>1.842243339357541</v>
      </c>
      <c r="L65" s="476">
        <v>0.28622130631403842</v>
      </c>
      <c r="M65" s="476">
        <v>2.1310196548509186</v>
      </c>
      <c r="N65" s="407" t="s">
        <v>455</v>
      </c>
    </row>
    <row r="66" spans="1:14" ht="15.6" customHeight="1" x14ac:dyDescent="0.2">
      <c r="A66" s="403" t="s">
        <v>439</v>
      </c>
      <c r="B66" s="404"/>
      <c r="C66" s="404"/>
      <c r="D66" s="410"/>
      <c r="E66" s="410"/>
      <c r="F66" s="225"/>
      <c r="G66" s="225"/>
      <c r="H66" s="225"/>
      <c r="I66" s="225"/>
      <c r="J66" s="225"/>
      <c r="K66" s="405"/>
      <c r="L66" s="225"/>
      <c r="M66" s="225"/>
      <c r="N66" s="407"/>
    </row>
    <row r="67" spans="1:14" ht="10.35" customHeight="1" x14ac:dyDescent="0.2">
      <c r="A67" s="404"/>
      <c r="B67" s="404" t="s">
        <v>489</v>
      </c>
      <c r="C67" s="404"/>
      <c r="D67" s="410">
        <v>4262</v>
      </c>
      <c r="E67" s="410">
        <v>4478</v>
      </c>
      <c r="F67" s="410">
        <v>4630</v>
      </c>
      <c r="G67" s="410">
        <v>4561</v>
      </c>
      <c r="H67" s="225">
        <v>4963</v>
      </c>
      <c r="I67" s="225">
        <v>5184</v>
      </c>
      <c r="J67" s="225">
        <v>5702</v>
      </c>
      <c r="K67" s="405">
        <v>5863</v>
      </c>
      <c r="L67" s="225">
        <v>6024</v>
      </c>
      <c r="M67" s="225">
        <v>6155</v>
      </c>
      <c r="N67" s="407">
        <v>4.1681513448129648</v>
      </c>
    </row>
    <row r="68" spans="1:14" ht="10.35" customHeight="1" x14ac:dyDescent="0.2">
      <c r="A68" s="404"/>
      <c r="B68" s="404" t="s">
        <v>490</v>
      </c>
      <c r="C68" s="404"/>
      <c r="D68" s="410">
        <v>611</v>
      </c>
      <c r="E68" s="410">
        <v>625</v>
      </c>
      <c r="F68" s="410">
        <v>544</v>
      </c>
      <c r="G68" s="410">
        <v>644</v>
      </c>
      <c r="H68" s="225">
        <v>632</v>
      </c>
      <c r="I68" s="225">
        <v>548</v>
      </c>
      <c r="J68" s="225">
        <v>571</v>
      </c>
      <c r="K68" s="405">
        <v>502</v>
      </c>
      <c r="L68" s="225">
        <v>463</v>
      </c>
      <c r="M68" s="225">
        <v>449</v>
      </c>
      <c r="N68" s="407">
        <v>-3.3651218402667271</v>
      </c>
    </row>
    <row r="69" spans="1:14" ht="10.35" customHeight="1" x14ac:dyDescent="0.2">
      <c r="A69" s="404"/>
      <c r="B69" s="404" t="s">
        <v>491</v>
      </c>
      <c r="C69" s="404"/>
      <c r="D69" s="410">
        <v>1785</v>
      </c>
      <c r="E69" s="410">
        <v>1874</v>
      </c>
      <c r="F69" s="410">
        <v>1916</v>
      </c>
      <c r="G69" s="410">
        <v>2096</v>
      </c>
      <c r="H69" s="225">
        <v>2036</v>
      </c>
      <c r="I69" s="225">
        <v>2205</v>
      </c>
      <c r="J69" s="225">
        <v>2307</v>
      </c>
      <c r="K69" s="405">
        <v>2181</v>
      </c>
      <c r="L69" s="225">
        <v>1954</v>
      </c>
      <c r="M69" s="225">
        <v>1946</v>
      </c>
      <c r="N69" s="407">
        <v>0.96414677360854295</v>
      </c>
    </row>
    <row r="70" spans="1:14" ht="10.35" customHeight="1" x14ac:dyDescent="0.2">
      <c r="A70" s="404"/>
      <c r="B70" s="404" t="s">
        <v>492</v>
      </c>
      <c r="C70" s="404"/>
      <c r="D70" s="410">
        <v>1793</v>
      </c>
      <c r="E70" s="410">
        <v>1717</v>
      </c>
      <c r="F70" s="410">
        <v>1550</v>
      </c>
      <c r="G70" s="410">
        <v>1637</v>
      </c>
      <c r="H70" s="225">
        <v>1567</v>
      </c>
      <c r="I70" s="225">
        <v>1629</v>
      </c>
      <c r="J70" s="225">
        <v>1719</v>
      </c>
      <c r="K70" s="405">
        <v>1742</v>
      </c>
      <c r="L70" s="225">
        <v>1761</v>
      </c>
      <c r="M70" s="225">
        <v>1776</v>
      </c>
      <c r="N70" s="407">
        <v>-0.10579455420465234</v>
      </c>
    </row>
    <row r="71" spans="1:14" ht="10.35" customHeight="1" x14ac:dyDescent="0.2">
      <c r="A71" s="404"/>
      <c r="B71" s="404" t="s">
        <v>493</v>
      </c>
      <c r="C71" s="404"/>
      <c r="D71" s="411">
        <v>658</v>
      </c>
      <c r="E71" s="411">
        <v>598</v>
      </c>
      <c r="F71" s="411">
        <v>611</v>
      </c>
      <c r="G71" s="411">
        <v>589</v>
      </c>
      <c r="H71" s="408">
        <v>726</v>
      </c>
      <c r="I71" s="408">
        <v>577</v>
      </c>
      <c r="J71" s="408">
        <v>531</v>
      </c>
      <c r="K71" s="409">
        <v>616</v>
      </c>
      <c r="L71" s="408">
        <v>606</v>
      </c>
      <c r="M71" s="408">
        <v>585</v>
      </c>
      <c r="N71" s="407">
        <v>-1.2980909936447071</v>
      </c>
    </row>
    <row r="72" spans="1:14" ht="13.35" customHeight="1" x14ac:dyDescent="0.2">
      <c r="A72" s="404"/>
      <c r="B72" s="404"/>
      <c r="C72" s="403" t="s">
        <v>494</v>
      </c>
      <c r="D72" s="458">
        <v>9109</v>
      </c>
      <c r="E72" s="458">
        <v>9292</v>
      </c>
      <c r="F72" s="458">
        <v>9251</v>
      </c>
      <c r="G72" s="458">
        <v>9526</v>
      </c>
      <c r="H72" s="459">
        <v>9925</v>
      </c>
      <c r="I72" s="459">
        <v>10143</v>
      </c>
      <c r="J72" s="459">
        <v>10830</v>
      </c>
      <c r="K72" s="460">
        <v>10904</v>
      </c>
      <c r="L72" s="459">
        <v>10808</v>
      </c>
      <c r="M72" s="459">
        <v>10912</v>
      </c>
      <c r="N72" s="407">
        <v>2.0269374459892964</v>
      </c>
    </row>
    <row r="73" spans="1:14" s="483" customFormat="1" ht="30" customHeight="1" x14ac:dyDescent="0.2">
      <c r="A73" s="478" t="s">
        <v>496</v>
      </c>
      <c r="B73" s="479"/>
      <c r="C73" s="478"/>
      <c r="D73" s="480">
        <v>9797.3533586506928</v>
      </c>
      <c r="E73" s="480">
        <v>9762.3485493843946</v>
      </c>
      <c r="F73" s="481">
        <v>9612.0779180752634</v>
      </c>
      <c r="G73" s="481">
        <v>9906.7993903603146</v>
      </c>
      <c r="H73" s="481">
        <v>10216.887924631556</v>
      </c>
      <c r="I73" s="481">
        <v>10328.944536184388</v>
      </c>
      <c r="J73" s="481">
        <v>10829.798392629702</v>
      </c>
      <c r="K73" s="482">
        <v>10685.420583346024</v>
      </c>
      <c r="L73" s="481">
        <v>10367.618572394489</v>
      </c>
      <c r="M73" s="481">
        <v>10258.648404531436</v>
      </c>
      <c r="N73" s="419">
        <v>0.51251793455515671</v>
      </c>
    </row>
    <row r="74" spans="1:14" ht="15" customHeight="1" x14ac:dyDescent="0.2">
      <c r="A74" s="404"/>
      <c r="B74" s="404" t="s">
        <v>497</v>
      </c>
      <c r="C74" s="403"/>
      <c r="D74" s="484">
        <v>4.3951859265130011</v>
      </c>
      <c r="E74" s="484">
        <v>-0.35728842254515447</v>
      </c>
      <c r="F74" s="485">
        <v>-1.539287708781989</v>
      </c>
      <c r="G74" s="485">
        <v>3.0661577527460127</v>
      </c>
      <c r="H74" s="485">
        <v>3.13005767102712</v>
      </c>
      <c r="I74" s="485">
        <v>1.0967783182066482</v>
      </c>
      <c r="J74" s="485">
        <v>4.8490322964821919</v>
      </c>
      <c r="K74" s="486">
        <v>-1.3331532504052501</v>
      </c>
      <c r="L74" s="485">
        <v>-2.9741647366398616</v>
      </c>
      <c r="M74" s="485">
        <v>-1.051062663061364</v>
      </c>
      <c r="N74" s="407">
        <v>0.92822551835413558</v>
      </c>
    </row>
    <row r="75" spans="1:14" ht="2.85" customHeight="1" x14ac:dyDescent="0.2">
      <c r="A75" s="461"/>
      <c r="B75" s="427"/>
      <c r="C75" s="427"/>
      <c r="D75" s="431"/>
      <c r="E75" s="431"/>
      <c r="F75" s="431"/>
      <c r="G75" s="462"/>
      <c r="H75" s="462"/>
      <c r="I75" s="462"/>
      <c r="J75" s="462"/>
      <c r="K75" s="487"/>
      <c r="L75" s="462"/>
      <c r="M75" s="462"/>
      <c r="N75" s="488"/>
    </row>
    <row r="76" spans="1:14" ht="3.4" customHeight="1" x14ac:dyDescent="0.2">
      <c r="N76" s="492"/>
    </row>
    <row r="77" spans="1:14" ht="12" customHeight="1" x14ac:dyDescent="0.15">
      <c r="A77" s="437" t="s">
        <v>440</v>
      </c>
      <c r="B77" s="827" t="s">
        <v>498</v>
      </c>
      <c r="C77" s="827"/>
      <c r="D77" s="827"/>
      <c r="E77" s="827"/>
      <c r="F77" s="827"/>
      <c r="G77" s="827"/>
      <c r="H77" s="827"/>
      <c r="I77" s="827"/>
      <c r="J77" s="827"/>
      <c r="K77" s="827"/>
      <c r="L77" s="827"/>
      <c r="M77" s="827"/>
      <c r="N77" s="827"/>
    </row>
    <row r="78" spans="1:14" ht="12.2" customHeight="1" x14ac:dyDescent="0.15">
      <c r="A78" s="437" t="s">
        <v>442</v>
      </c>
      <c r="B78" s="827" t="s">
        <v>499</v>
      </c>
      <c r="C78" s="827"/>
      <c r="D78" s="827"/>
      <c r="E78" s="827"/>
      <c r="F78" s="827"/>
      <c r="G78" s="827"/>
      <c r="H78" s="827"/>
      <c r="I78" s="827"/>
      <c r="J78" s="827"/>
      <c r="K78" s="827"/>
      <c r="L78" s="827"/>
      <c r="M78" s="827"/>
      <c r="N78" s="827"/>
    </row>
    <row r="79" spans="1:14" ht="12.2" customHeight="1" x14ac:dyDescent="0.15">
      <c r="A79" s="437" t="s">
        <v>500</v>
      </c>
      <c r="B79" s="827" t="s">
        <v>501</v>
      </c>
      <c r="C79" s="827"/>
      <c r="D79" s="827"/>
      <c r="E79" s="827"/>
      <c r="F79" s="827"/>
      <c r="G79" s="827"/>
      <c r="H79" s="827"/>
      <c r="I79" s="827"/>
      <c r="J79" s="827"/>
      <c r="K79" s="827"/>
      <c r="L79" s="827"/>
      <c r="M79" s="827"/>
      <c r="N79" s="827"/>
    </row>
    <row r="80" spans="1:14" x14ac:dyDescent="0.2">
      <c r="A80" s="493"/>
      <c r="B80" s="493"/>
      <c r="C80" s="436"/>
    </row>
  </sheetData>
  <mergeCells count="3">
    <mergeCell ref="B77:N77"/>
    <mergeCell ref="B78:N78"/>
    <mergeCell ref="B79:N79"/>
  </mergeCells>
  <printOptions horizontalCentered="1"/>
  <pageMargins left="0.51181102362204722" right="0.31496062992125984" top="0.51181102362204722" bottom="0.35433070866141736" header="0.31496062992125984" footer="0.31496062992125984"/>
  <pageSetup orientation="landscape" r:id="rId1"/>
  <rowBreaks count="1" manualBreakCount="1">
    <brk id="49"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6"/>
  <sheetViews>
    <sheetView topLeftCell="A28" zoomScaleNormal="100" workbookViewId="0">
      <selection activeCell="R84" sqref="R84"/>
    </sheetView>
  </sheetViews>
  <sheetFormatPr defaultColWidth="8.85546875" defaultRowHeight="12" x14ac:dyDescent="0.2"/>
  <cols>
    <col min="1" max="1" width="2.28515625" style="457" customWidth="1"/>
    <col min="2" max="2" width="2.28515625" style="489" customWidth="1"/>
    <col min="3" max="3" width="29.85546875" style="489" customWidth="1"/>
    <col min="4" max="7" width="8.42578125" style="490" customWidth="1"/>
    <col min="8" max="8" width="8.42578125" style="491" customWidth="1"/>
    <col min="9" max="9" width="8.42578125" style="490" customWidth="1"/>
    <col min="10" max="10" width="8.42578125" style="491" customWidth="1"/>
    <col min="11" max="13" width="8.42578125" style="490" customWidth="1"/>
    <col min="14" max="14" width="8.5703125" style="490" customWidth="1"/>
    <col min="15" max="16384" width="8.85546875" style="490"/>
  </cols>
  <sheetData>
    <row r="1" spans="1:14" s="395" customFormat="1" ht="15" x14ac:dyDescent="0.2">
      <c r="A1" s="394" t="s">
        <v>502</v>
      </c>
      <c r="D1" s="494"/>
      <c r="E1" s="494"/>
      <c r="F1" s="494"/>
      <c r="G1" s="494"/>
      <c r="H1" s="495"/>
      <c r="I1" s="494"/>
      <c r="J1" s="494"/>
      <c r="K1" s="494"/>
      <c r="L1" s="494"/>
      <c r="M1" s="494"/>
      <c r="N1" s="494"/>
    </row>
    <row r="2" spans="1:14" s="449" customFormat="1" ht="36" customHeight="1" x14ac:dyDescent="0.2">
      <c r="A2" s="398"/>
      <c r="B2" s="398" t="s">
        <v>419</v>
      </c>
      <c r="C2" s="398"/>
      <c r="D2" s="399" t="s">
        <v>420</v>
      </c>
      <c r="E2" s="399" t="s">
        <v>421</v>
      </c>
      <c r="F2" s="399" t="s">
        <v>422</v>
      </c>
      <c r="G2" s="399" t="s">
        <v>423</v>
      </c>
      <c r="H2" s="399" t="s">
        <v>424</v>
      </c>
      <c r="I2" s="399" t="s">
        <v>425</v>
      </c>
      <c r="J2" s="399" t="s">
        <v>244</v>
      </c>
      <c r="K2" s="400" t="s">
        <v>426</v>
      </c>
      <c r="L2" s="399" t="s">
        <v>146</v>
      </c>
      <c r="M2" s="399" t="s">
        <v>179</v>
      </c>
      <c r="N2" s="401" t="s">
        <v>427</v>
      </c>
    </row>
    <row r="3" spans="1:14" s="451" customFormat="1" ht="14.45" customHeight="1" x14ac:dyDescent="0.2">
      <c r="A3" s="403" t="s">
        <v>503</v>
      </c>
      <c r="B3" s="404"/>
      <c r="C3" s="404"/>
      <c r="D3" s="420"/>
      <c r="E3" s="420"/>
      <c r="F3" s="420"/>
      <c r="G3" s="421"/>
      <c r="H3" s="421"/>
      <c r="I3" s="421"/>
      <c r="J3" s="421"/>
      <c r="K3" s="422"/>
      <c r="L3" s="421"/>
      <c r="M3" s="421"/>
      <c r="N3" s="450" t="s">
        <v>428</v>
      </c>
    </row>
    <row r="4" spans="1:14" s="451" customFormat="1" ht="12" customHeight="1" x14ac:dyDescent="0.2">
      <c r="B4" s="410" t="s">
        <v>504</v>
      </c>
      <c r="C4" s="404"/>
      <c r="D4" s="410"/>
      <c r="E4" s="410"/>
      <c r="F4" s="410"/>
      <c r="G4" s="225"/>
      <c r="H4" s="225"/>
      <c r="I4" s="225"/>
      <c r="J4" s="225"/>
      <c r="K4" s="405"/>
      <c r="L4" s="225"/>
      <c r="M4" s="225"/>
      <c r="N4" s="407"/>
    </row>
    <row r="5" spans="1:14" s="451" customFormat="1" ht="10.15" customHeight="1" x14ac:dyDescent="0.2">
      <c r="B5" s="410"/>
      <c r="C5" s="404" t="s">
        <v>505</v>
      </c>
      <c r="D5" s="498">
        <v>3641</v>
      </c>
      <c r="E5" s="498">
        <v>3873</v>
      </c>
      <c r="F5" s="498">
        <v>3906</v>
      </c>
      <c r="G5" s="498">
        <v>4114</v>
      </c>
      <c r="H5" s="498">
        <v>4136</v>
      </c>
      <c r="I5" s="499">
        <v>4345</v>
      </c>
      <c r="J5" s="499">
        <v>4573</v>
      </c>
      <c r="K5" s="500">
        <v>4768</v>
      </c>
      <c r="L5" s="499">
        <v>4924</v>
      </c>
      <c r="M5" s="499">
        <v>5022</v>
      </c>
      <c r="N5" s="407">
        <v>3.6375974705835645</v>
      </c>
    </row>
    <row r="6" spans="1:14" s="451" customFormat="1" ht="10.15" customHeight="1" x14ac:dyDescent="0.2">
      <c r="B6" s="410"/>
      <c r="C6" s="404" t="s">
        <v>506</v>
      </c>
      <c r="D6" s="498">
        <v>1129</v>
      </c>
      <c r="E6" s="498">
        <v>1147</v>
      </c>
      <c r="F6" s="498">
        <v>1122</v>
      </c>
      <c r="G6" s="498">
        <v>1130</v>
      </c>
      <c r="H6" s="498">
        <v>1120</v>
      </c>
      <c r="I6" s="499">
        <v>1335</v>
      </c>
      <c r="J6" s="499">
        <v>1284</v>
      </c>
      <c r="K6" s="500">
        <v>1347</v>
      </c>
      <c r="L6" s="499">
        <v>1382</v>
      </c>
      <c r="M6" s="499">
        <v>1421</v>
      </c>
      <c r="N6" s="407">
        <v>2.5888154222647008</v>
      </c>
    </row>
    <row r="7" spans="1:14" s="451" customFormat="1" ht="10.15" customHeight="1" x14ac:dyDescent="0.2">
      <c r="B7" s="410"/>
      <c r="C7" s="404" t="s">
        <v>507</v>
      </c>
      <c r="D7" s="498">
        <v>10597</v>
      </c>
      <c r="E7" s="498">
        <v>11255</v>
      </c>
      <c r="F7" s="498">
        <v>11784</v>
      </c>
      <c r="G7" s="498">
        <v>11960</v>
      </c>
      <c r="H7" s="498">
        <v>12410</v>
      </c>
      <c r="I7" s="499">
        <v>12811</v>
      </c>
      <c r="J7" s="499">
        <v>13079</v>
      </c>
      <c r="K7" s="500">
        <v>13831</v>
      </c>
      <c r="L7" s="499">
        <v>14345</v>
      </c>
      <c r="M7" s="499">
        <v>14890</v>
      </c>
      <c r="N7" s="407">
        <v>3.8514149716237567</v>
      </c>
    </row>
    <row r="8" spans="1:14" s="451" customFormat="1" ht="12.75" customHeight="1" x14ac:dyDescent="0.2">
      <c r="B8" s="410"/>
      <c r="C8" s="501" t="s">
        <v>508</v>
      </c>
      <c r="D8" s="502">
        <v>625</v>
      </c>
      <c r="E8" s="502">
        <v>642</v>
      </c>
      <c r="F8" s="502">
        <v>690</v>
      </c>
      <c r="G8" s="502">
        <v>658</v>
      </c>
      <c r="H8" s="502">
        <v>704</v>
      </c>
      <c r="I8" s="503">
        <v>712</v>
      </c>
      <c r="J8" s="503">
        <v>753</v>
      </c>
      <c r="K8" s="504">
        <v>801</v>
      </c>
      <c r="L8" s="503">
        <v>815</v>
      </c>
      <c r="M8" s="503">
        <v>817</v>
      </c>
      <c r="N8" s="407">
        <v>3.0212685477791545</v>
      </c>
    </row>
    <row r="9" spans="1:14" s="451" customFormat="1" ht="12" customHeight="1" x14ac:dyDescent="0.2">
      <c r="B9" s="410"/>
      <c r="C9" s="404"/>
      <c r="D9" s="408">
        <v>15992</v>
      </c>
      <c r="E9" s="408">
        <v>16917</v>
      </c>
      <c r="F9" s="408">
        <v>17502</v>
      </c>
      <c r="G9" s="408">
        <v>17862</v>
      </c>
      <c r="H9" s="408">
        <v>18370</v>
      </c>
      <c r="I9" s="503">
        <v>19203</v>
      </c>
      <c r="J9" s="503">
        <v>19689</v>
      </c>
      <c r="K9" s="504">
        <v>20747</v>
      </c>
      <c r="L9" s="503">
        <v>21466</v>
      </c>
      <c r="M9" s="503">
        <v>22150</v>
      </c>
      <c r="N9" s="407">
        <v>3.6857311251161873</v>
      </c>
    </row>
    <row r="10" spans="1:14" s="451" customFormat="1" ht="12" customHeight="1" x14ac:dyDescent="0.2">
      <c r="B10" s="410" t="s">
        <v>509</v>
      </c>
      <c r="C10" s="404"/>
      <c r="D10" s="225"/>
      <c r="E10" s="225"/>
      <c r="F10" s="225"/>
      <c r="G10" s="225"/>
      <c r="H10" s="225"/>
      <c r="I10" s="225"/>
      <c r="J10" s="225"/>
      <c r="K10" s="405"/>
      <c r="L10" s="225"/>
      <c r="M10" s="225"/>
      <c r="N10" s="407"/>
    </row>
    <row r="11" spans="1:14" s="451" customFormat="1" ht="10.15" customHeight="1" x14ac:dyDescent="0.2">
      <c r="B11" s="410"/>
      <c r="C11" s="404" t="s">
        <v>510</v>
      </c>
      <c r="D11" s="225">
        <v>5802</v>
      </c>
      <c r="E11" s="225">
        <v>5885</v>
      </c>
      <c r="F11" s="225">
        <v>6002</v>
      </c>
      <c r="G11" s="225">
        <v>6133</v>
      </c>
      <c r="H11" s="225">
        <v>6064</v>
      </c>
      <c r="I11" s="499">
        <v>6303</v>
      </c>
      <c r="J11" s="499">
        <v>6422</v>
      </c>
      <c r="K11" s="500">
        <v>6935</v>
      </c>
      <c r="L11" s="499">
        <v>7064</v>
      </c>
      <c r="M11" s="499">
        <v>7105</v>
      </c>
      <c r="N11" s="407">
        <v>2.2765952229287789</v>
      </c>
    </row>
    <row r="12" spans="1:14" s="451" customFormat="1" ht="10.15" customHeight="1" x14ac:dyDescent="0.2">
      <c r="B12" s="410"/>
      <c r="C12" s="404" t="s">
        <v>511</v>
      </c>
      <c r="D12" s="225">
        <v>4859</v>
      </c>
      <c r="E12" s="225">
        <v>4907</v>
      </c>
      <c r="F12" s="225">
        <v>5103</v>
      </c>
      <c r="G12" s="225">
        <v>5284</v>
      </c>
      <c r="H12" s="225">
        <v>5349</v>
      </c>
      <c r="I12" s="499">
        <v>5502</v>
      </c>
      <c r="J12" s="499">
        <v>5672</v>
      </c>
      <c r="K12" s="500">
        <v>6094</v>
      </c>
      <c r="L12" s="499">
        <v>6250</v>
      </c>
      <c r="M12" s="499">
        <v>6421</v>
      </c>
      <c r="N12" s="407">
        <v>3.1455844908629738</v>
      </c>
    </row>
    <row r="13" spans="1:14" s="451" customFormat="1" ht="12.75" customHeight="1" x14ac:dyDescent="0.2">
      <c r="B13" s="410"/>
      <c r="C13" s="501" t="s">
        <v>512</v>
      </c>
      <c r="D13" s="408">
        <v>504</v>
      </c>
      <c r="E13" s="408">
        <v>436</v>
      </c>
      <c r="F13" s="408">
        <v>423</v>
      </c>
      <c r="G13" s="408">
        <v>410</v>
      </c>
      <c r="H13" s="408">
        <v>414</v>
      </c>
      <c r="I13" s="503">
        <v>407</v>
      </c>
      <c r="J13" s="503">
        <v>374</v>
      </c>
      <c r="K13" s="504">
        <v>347</v>
      </c>
      <c r="L13" s="503">
        <v>347</v>
      </c>
      <c r="M13" s="503">
        <v>344</v>
      </c>
      <c r="N13" s="407">
        <v>-4.1549325508281054</v>
      </c>
    </row>
    <row r="14" spans="1:14" s="451" customFormat="1" ht="12" customHeight="1" x14ac:dyDescent="0.2">
      <c r="B14" s="410"/>
      <c r="C14" s="404"/>
      <c r="D14" s="408">
        <v>11165</v>
      </c>
      <c r="E14" s="408">
        <v>11228</v>
      </c>
      <c r="F14" s="408">
        <v>11528</v>
      </c>
      <c r="G14" s="408">
        <v>11827</v>
      </c>
      <c r="H14" s="408">
        <v>11827</v>
      </c>
      <c r="I14" s="408">
        <v>12212</v>
      </c>
      <c r="J14" s="503">
        <v>12468</v>
      </c>
      <c r="K14" s="504">
        <v>13376</v>
      </c>
      <c r="L14" s="503">
        <v>13661</v>
      </c>
      <c r="M14" s="503">
        <v>13870</v>
      </c>
      <c r="N14" s="407">
        <v>2.439779992642821</v>
      </c>
    </row>
    <row r="15" spans="1:14" s="451" customFormat="1" ht="12" customHeight="1" x14ac:dyDescent="0.2">
      <c r="B15" s="410" t="s">
        <v>513</v>
      </c>
      <c r="C15" s="404"/>
      <c r="D15" s="225"/>
      <c r="E15" s="225"/>
      <c r="F15" s="225"/>
      <c r="G15" s="225"/>
      <c r="H15" s="225"/>
      <c r="I15" s="225"/>
      <c r="J15" s="225"/>
      <c r="K15" s="405"/>
      <c r="L15" s="225"/>
      <c r="M15" s="225"/>
      <c r="N15" s="407"/>
    </row>
    <row r="16" spans="1:14" s="451" customFormat="1" ht="10.15" customHeight="1" x14ac:dyDescent="0.2">
      <c r="B16" s="410"/>
      <c r="C16" s="404" t="s">
        <v>514</v>
      </c>
      <c r="D16" s="225">
        <v>1506</v>
      </c>
      <c r="E16" s="505">
        <v>1550</v>
      </c>
      <c r="F16" s="505">
        <v>1552</v>
      </c>
      <c r="G16" s="505">
        <v>1572</v>
      </c>
      <c r="H16" s="505">
        <v>1589</v>
      </c>
      <c r="I16" s="499">
        <v>1641</v>
      </c>
      <c r="J16" s="499">
        <v>1692</v>
      </c>
      <c r="K16" s="500">
        <v>1985.37</v>
      </c>
      <c r="L16" s="499">
        <v>2104.9920000000002</v>
      </c>
      <c r="M16" s="499">
        <v>2134.402</v>
      </c>
      <c r="N16" s="407">
        <v>3.9508192395207642</v>
      </c>
    </row>
    <row r="17" spans="1:14" s="451" customFormat="1" ht="10.15" customHeight="1" x14ac:dyDescent="0.2">
      <c r="B17" s="410"/>
      <c r="C17" s="404" t="s">
        <v>515</v>
      </c>
      <c r="D17" s="225">
        <v>1118</v>
      </c>
      <c r="E17" s="225">
        <v>1112</v>
      </c>
      <c r="F17" s="225">
        <v>1098</v>
      </c>
      <c r="G17" s="505">
        <v>1097</v>
      </c>
      <c r="H17" s="505">
        <v>1129</v>
      </c>
      <c r="I17" s="499">
        <v>1301</v>
      </c>
      <c r="J17" s="499">
        <v>1358</v>
      </c>
      <c r="K17" s="500">
        <v>1485.4259999999999</v>
      </c>
      <c r="L17" s="499">
        <v>1478.354</v>
      </c>
      <c r="M17" s="499">
        <v>1481.1959999999999</v>
      </c>
      <c r="N17" s="407">
        <v>3.1750113257803969</v>
      </c>
    </row>
    <row r="18" spans="1:14" s="451" customFormat="1" ht="10.15" customHeight="1" x14ac:dyDescent="0.2">
      <c r="B18" s="410"/>
      <c r="C18" s="404" t="s">
        <v>516</v>
      </c>
      <c r="D18" s="225">
        <v>408</v>
      </c>
      <c r="E18" s="506">
        <v>509</v>
      </c>
      <c r="F18" s="506">
        <v>534</v>
      </c>
      <c r="G18" s="505">
        <v>279</v>
      </c>
      <c r="H18" s="505">
        <v>248</v>
      </c>
      <c r="I18" s="499">
        <v>247</v>
      </c>
      <c r="J18" s="499">
        <v>244</v>
      </c>
      <c r="K18" s="500">
        <v>250</v>
      </c>
      <c r="L18" s="499">
        <v>250</v>
      </c>
      <c r="M18" s="499">
        <v>250</v>
      </c>
      <c r="N18" s="407">
        <v>-5.2968494298751168</v>
      </c>
    </row>
    <row r="19" spans="1:14" s="451" customFormat="1" ht="13.9" customHeight="1" x14ac:dyDescent="0.2">
      <c r="B19" s="410"/>
      <c r="C19" s="501" t="s">
        <v>517</v>
      </c>
      <c r="D19" s="408">
        <v>754</v>
      </c>
      <c r="E19" s="408">
        <v>769</v>
      </c>
      <c r="F19" s="408">
        <v>806</v>
      </c>
      <c r="G19" s="507">
        <v>857</v>
      </c>
      <c r="H19" s="507">
        <v>881</v>
      </c>
      <c r="I19" s="503">
        <v>917</v>
      </c>
      <c r="J19" s="503">
        <v>949</v>
      </c>
      <c r="K19" s="504">
        <v>1024.615</v>
      </c>
      <c r="L19" s="503">
        <v>1097.9480000000001</v>
      </c>
      <c r="M19" s="503">
        <v>1115.056</v>
      </c>
      <c r="N19" s="407">
        <v>4.4433017284698062</v>
      </c>
    </row>
    <row r="20" spans="1:14" s="451" customFormat="1" ht="10.9" customHeight="1" x14ac:dyDescent="0.2">
      <c r="B20" s="410"/>
      <c r="C20" s="404"/>
      <c r="D20" s="408">
        <v>3786</v>
      </c>
      <c r="E20" s="408">
        <v>3940</v>
      </c>
      <c r="F20" s="408">
        <v>3990</v>
      </c>
      <c r="G20" s="408">
        <v>3805</v>
      </c>
      <c r="H20" s="408">
        <v>3847</v>
      </c>
      <c r="I20" s="408">
        <v>4106</v>
      </c>
      <c r="J20" s="503">
        <v>4243</v>
      </c>
      <c r="K20" s="504">
        <v>4745.4110000000001</v>
      </c>
      <c r="L20" s="503">
        <v>4931.2940000000008</v>
      </c>
      <c r="M20" s="503">
        <v>4980.6540000000005</v>
      </c>
      <c r="N20" s="407">
        <v>3.0941384689940454</v>
      </c>
    </row>
    <row r="21" spans="1:14" s="483" customFormat="1" ht="10.15" customHeight="1" x14ac:dyDescent="0.2">
      <c r="B21" s="508" t="s">
        <v>518</v>
      </c>
      <c r="C21" s="479"/>
      <c r="D21" s="510">
        <v>1448</v>
      </c>
      <c r="E21" s="509">
        <v>1512</v>
      </c>
      <c r="F21" s="509">
        <v>1539</v>
      </c>
      <c r="G21" s="509">
        <v>1520</v>
      </c>
      <c r="H21" s="509">
        <v>1451</v>
      </c>
      <c r="I21" s="509">
        <v>1572</v>
      </c>
      <c r="J21" s="499">
        <v>1655</v>
      </c>
      <c r="K21" s="511">
        <v>1830</v>
      </c>
      <c r="L21" s="509">
        <v>1611</v>
      </c>
      <c r="M21" s="509">
        <v>1557</v>
      </c>
      <c r="N21" s="407">
        <v>0.80967807149108229</v>
      </c>
    </row>
    <row r="22" spans="1:14" s="451" customFormat="1" ht="10.15" customHeight="1" x14ac:dyDescent="0.2">
      <c r="B22" s="508" t="s">
        <v>519</v>
      </c>
      <c r="C22" s="479"/>
      <c r="D22" s="510">
        <v>1580</v>
      </c>
      <c r="E22" s="509">
        <v>1545</v>
      </c>
      <c r="F22" s="509">
        <v>1555</v>
      </c>
      <c r="G22" s="509">
        <v>1580</v>
      </c>
      <c r="H22" s="509">
        <v>1608</v>
      </c>
      <c r="I22" s="509">
        <v>1670</v>
      </c>
      <c r="J22" s="509">
        <v>1784</v>
      </c>
      <c r="K22" s="511">
        <v>2068</v>
      </c>
      <c r="L22" s="509">
        <v>2066</v>
      </c>
      <c r="M22" s="509">
        <v>2024</v>
      </c>
      <c r="N22" s="407">
        <v>2.7898849901115019</v>
      </c>
    </row>
    <row r="23" spans="1:14" s="451" customFormat="1" ht="10.15" customHeight="1" x14ac:dyDescent="0.2">
      <c r="B23" s="508" t="s">
        <v>520</v>
      </c>
      <c r="C23" s="479"/>
      <c r="D23" s="510">
        <v>2349</v>
      </c>
      <c r="E23" s="505">
        <v>1873</v>
      </c>
      <c r="F23" s="505">
        <v>2092</v>
      </c>
      <c r="G23" s="506">
        <v>1755</v>
      </c>
      <c r="H23" s="506">
        <v>2191</v>
      </c>
      <c r="I23" s="509">
        <v>2477</v>
      </c>
      <c r="J23" s="509">
        <v>2504</v>
      </c>
      <c r="K23" s="511">
        <v>2720</v>
      </c>
      <c r="L23" s="509">
        <v>2252</v>
      </c>
      <c r="M23" s="509">
        <v>2291</v>
      </c>
      <c r="N23" s="407">
        <v>-0.2774067610974984</v>
      </c>
    </row>
    <row r="24" spans="1:14" s="451" customFormat="1" ht="10.15" customHeight="1" x14ac:dyDescent="0.2">
      <c r="B24" s="508" t="s">
        <v>521</v>
      </c>
      <c r="C24" s="479"/>
      <c r="D24" s="510">
        <v>1208</v>
      </c>
      <c r="E24" s="509">
        <v>1414</v>
      </c>
      <c r="F24" s="509">
        <v>1346</v>
      </c>
      <c r="G24" s="509">
        <v>1184</v>
      </c>
      <c r="H24" s="509">
        <v>1288</v>
      </c>
      <c r="I24" s="509">
        <v>1264</v>
      </c>
      <c r="J24" s="509">
        <v>2260</v>
      </c>
      <c r="K24" s="511">
        <v>1635</v>
      </c>
      <c r="L24" s="509">
        <v>1526</v>
      </c>
      <c r="M24" s="509">
        <v>1545</v>
      </c>
      <c r="N24" s="407">
        <v>2.7716917222792459</v>
      </c>
    </row>
    <row r="25" spans="1:14" s="451" customFormat="1" ht="10.15" customHeight="1" x14ac:dyDescent="0.2">
      <c r="B25" s="508" t="s">
        <v>522</v>
      </c>
      <c r="C25" s="479"/>
      <c r="D25" s="510">
        <v>0</v>
      </c>
      <c r="E25" s="510">
        <v>0</v>
      </c>
      <c r="F25" s="510">
        <v>0</v>
      </c>
      <c r="G25" s="510">
        <v>0</v>
      </c>
      <c r="H25" s="510">
        <v>0</v>
      </c>
      <c r="I25" s="509">
        <v>0</v>
      </c>
      <c r="J25" s="509">
        <v>0</v>
      </c>
      <c r="K25" s="511">
        <v>600</v>
      </c>
      <c r="L25" s="509">
        <v>300</v>
      </c>
      <c r="M25" s="509">
        <v>350</v>
      </c>
      <c r="N25" s="407" t="s">
        <v>455</v>
      </c>
    </row>
    <row r="26" spans="1:14" s="451" customFormat="1" ht="10.15" customHeight="1" x14ac:dyDescent="0.2">
      <c r="B26" s="508" t="s">
        <v>523</v>
      </c>
      <c r="C26" s="479"/>
      <c r="D26" s="510">
        <v>1146</v>
      </c>
      <c r="E26" s="506">
        <v>1235</v>
      </c>
      <c r="F26" s="506">
        <v>1262</v>
      </c>
      <c r="G26" s="506">
        <v>1386</v>
      </c>
      <c r="H26" s="506">
        <v>1359</v>
      </c>
      <c r="I26" s="509">
        <v>1501</v>
      </c>
      <c r="J26" s="509">
        <v>1532</v>
      </c>
      <c r="K26" s="511">
        <v>1465</v>
      </c>
      <c r="L26" s="509">
        <v>1384</v>
      </c>
      <c r="M26" s="509">
        <v>1385</v>
      </c>
      <c r="N26" s="407">
        <v>2.1269995887000626</v>
      </c>
    </row>
    <row r="27" spans="1:14" s="451" customFormat="1" ht="14.1" customHeight="1" x14ac:dyDescent="0.2">
      <c r="B27" s="512" t="s">
        <v>524</v>
      </c>
      <c r="C27" s="404"/>
      <c r="D27" s="503">
        <v>2252</v>
      </c>
      <c r="E27" s="408">
        <v>2383</v>
      </c>
      <c r="F27" s="408">
        <v>2390</v>
      </c>
      <c r="G27" s="408">
        <v>2482</v>
      </c>
      <c r="H27" s="408">
        <v>2498</v>
      </c>
      <c r="I27" s="408">
        <v>2786</v>
      </c>
      <c r="J27" s="408">
        <v>2587</v>
      </c>
      <c r="K27" s="409">
        <v>2675</v>
      </c>
      <c r="L27" s="408">
        <v>2832</v>
      </c>
      <c r="M27" s="408">
        <v>2917</v>
      </c>
      <c r="N27" s="407">
        <v>2.9165781701984139</v>
      </c>
    </row>
    <row r="28" spans="1:14" s="451" customFormat="1" ht="12.6" customHeight="1" x14ac:dyDescent="0.2">
      <c r="A28" s="403"/>
      <c r="B28" s="404"/>
      <c r="C28" s="403" t="s">
        <v>525</v>
      </c>
      <c r="D28" s="513">
        <v>40926</v>
      </c>
      <c r="E28" s="513">
        <v>42047</v>
      </c>
      <c r="F28" s="513">
        <v>43204</v>
      </c>
      <c r="G28" s="513">
        <v>43401</v>
      </c>
      <c r="H28" s="513">
        <v>44439</v>
      </c>
      <c r="I28" s="513">
        <v>46791</v>
      </c>
      <c r="J28" s="513">
        <v>48722</v>
      </c>
      <c r="K28" s="514">
        <v>51861.411</v>
      </c>
      <c r="L28" s="513">
        <v>52029.294000000002</v>
      </c>
      <c r="M28" s="513">
        <v>53069.654000000002</v>
      </c>
      <c r="N28" s="407">
        <v>2.9291889522338632</v>
      </c>
    </row>
    <row r="29" spans="1:14" s="451" customFormat="1" ht="10.9" customHeight="1" x14ac:dyDescent="0.2">
      <c r="A29" s="403"/>
      <c r="B29" s="478" t="s">
        <v>526</v>
      </c>
      <c r="C29" s="404"/>
      <c r="D29" s="459"/>
      <c r="E29" s="459"/>
      <c r="F29" s="459"/>
      <c r="G29" s="459"/>
      <c r="H29" s="459"/>
      <c r="I29" s="459"/>
      <c r="J29" s="459"/>
      <c r="K29" s="460"/>
      <c r="L29" s="459"/>
      <c r="M29" s="459"/>
      <c r="N29" s="407"/>
    </row>
    <row r="30" spans="1:14" s="451" customFormat="1" ht="12" customHeight="1" x14ac:dyDescent="0.2">
      <c r="B30" s="512" t="s">
        <v>527</v>
      </c>
      <c r="C30" s="404"/>
      <c r="D30" s="408">
        <v>0</v>
      </c>
      <c r="E30" s="503">
        <v>1599</v>
      </c>
      <c r="F30" s="408">
        <v>0</v>
      </c>
      <c r="G30" s="408">
        <v>0</v>
      </c>
      <c r="H30" s="408">
        <v>0</v>
      </c>
      <c r="I30" s="408">
        <v>0</v>
      </c>
      <c r="J30" s="408">
        <v>0</v>
      </c>
      <c r="K30" s="409">
        <v>0</v>
      </c>
      <c r="L30" s="408">
        <v>0</v>
      </c>
      <c r="M30" s="408">
        <v>0</v>
      </c>
      <c r="N30" s="407"/>
    </row>
    <row r="31" spans="1:14" s="451" customFormat="1" ht="14.45" customHeight="1" x14ac:dyDescent="0.2">
      <c r="A31" s="403"/>
      <c r="B31" s="404"/>
      <c r="C31" s="403" t="s">
        <v>528</v>
      </c>
      <c r="D31" s="459">
        <v>40926</v>
      </c>
      <c r="E31" s="459">
        <v>43646</v>
      </c>
      <c r="F31" s="459">
        <v>43204</v>
      </c>
      <c r="G31" s="459">
        <v>43401</v>
      </c>
      <c r="H31" s="459">
        <v>44439</v>
      </c>
      <c r="I31" s="459">
        <v>46791</v>
      </c>
      <c r="J31" s="459">
        <v>48722</v>
      </c>
      <c r="K31" s="460">
        <v>51861.411</v>
      </c>
      <c r="L31" s="459">
        <v>52029.294000000002</v>
      </c>
      <c r="M31" s="459">
        <v>53069.654000000002</v>
      </c>
      <c r="N31" s="407"/>
    </row>
    <row r="32" spans="1:14" s="451" customFormat="1" ht="10.9" customHeight="1" x14ac:dyDescent="0.2">
      <c r="A32" s="403" t="s">
        <v>529</v>
      </c>
      <c r="B32" s="404"/>
      <c r="C32" s="404"/>
      <c r="D32" s="410"/>
      <c r="E32" s="410"/>
      <c r="F32" s="410"/>
      <c r="G32" s="410"/>
      <c r="H32" s="225"/>
      <c r="I32" s="225"/>
      <c r="J32" s="225"/>
      <c r="K32" s="405"/>
      <c r="L32" s="225"/>
      <c r="M32" s="225"/>
      <c r="N32" s="407"/>
    </row>
    <row r="33" spans="1:14" s="451" customFormat="1" ht="10.15" customHeight="1" x14ac:dyDescent="0.2">
      <c r="A33" s="403"/>
      <c r="B33" s="410" t="s">
        <v>530</v>
      </c>
      <c r="C33" s="404"/>
      <c r="D33" s="420">
        <v>39.075404388408344</v>
      </c>
      <c r="E33" s="420">
        <v>40.233548172283392</v>
      </c>
      <c r="F33" s="420">
        <v>40.510137950189794</v>
      </c>
      <c r="G33" s="420">
        <v>41.155733738853947</v>
      </c>
      <c r="H33" s="421">
        <v>41.337563851571815</v>
      </c>
      <c r="I33" s="421">
        <v>41.039943578893379</v>
      </c>
      <c r="J33" s="421">
        <v>40.410902672304097</v>
      </c>
      <c r="K33" s="422">
        <v>40.004696362773466</v>
      </c>
      <c r="L33" s="421">
        <v>41.257526961638185</v>
      </c>
      <c r="M33" s="421">
        <v>41.73760017353797</v>
      </c>
      <c r="N33" s="407">
        <v>0.73501227453893758</v>
      </c>
    </row>
    <row r="34" spans="1:14" s="451" customFormat="1" ht="10.15" customHeight="1" x14ac:dyDescent="0.2">
      <c r="A34" s="403"/>
      <c r="B34" s="410" t="s">
        <v>531</v>
      </c>
      <c r="C34" s="404"/>
      <c r="D34" s="420">
        <v>27.28094609783512</v>
      </c>
      <c r="E34" s="420">
        <v>26.703450900183128</v>
      </c>
      <c r="F34" s="420">
        <v>26.682714563466348</v>
      </c>
      <c r="G34" s="420">
        <v>27.250524181470475</v>
      </c>
      <c r="H34" s="421">
        <v>26.614010216251494</v>
      </c>
      <c r="I34" s="421">
        <v>26.09903613942852</v>
      </c>
      <c r="J34" s="421">
        <v>25.590082508928202</v>
      </c>
      <c r="K34" s="422">
        <v>25.79181657822615</v>
      </c>
      <c r="L34" s="421">
        <v>26.256362425367524</v>
      </c>
      <c r="M34" s="421">
        <v>26.135463404377951</v>
      </c>
      <c r="N34" s="407">
        <v>-0.47548121633229634</v>
      </c>
    </row>
    <row r="35" spans="1:14" s="451" customFormat="1" ht="10.15" customHeight="1" x14ac:dyDescent="0.2">
      <c r="A35" s="403"/>
      <c r="B35" s="410" t="s">
        <v>532</v>
      </c>
      <c r="C35" s="404"/>
      <c r="D35" s="420">
        <v>9.2508429848995757</v>
      </c>
      <c r="E35" s="420">
        <v>9.3704663828572787</v>
      </c>
      <c r="F35" s="420">
        <v>9.2352559948152937</v>
      </c>
      <c r="G35" s="420">
        <v>8.7670790995599184</v>
      </c>
      <c r="H35" s="421">
        <v>8.656810459281262</v>
      </c>
      <c r="I35" s="421">
        <v>8.7751918103908864</v>
      </c>
      <c r="J35" s="421">
        <v>8.708591601329994</v>
      </c>
      <c r="K35" s="422">
        <v>9.1501771905126148</v>
      </c>
      <c r="L35" s="421">
        <v>9.4779183434624361</v>
      </c>
      <c r="M35" s="421">
        <v>9.3851261966019237</v>
      </c>
      <c r="N35" s="407">
        <v>0.16025533518650992</v>
      </c>
    </row>
    <row r="36" spans="1:14" s="451" customFormat="1" ht="10.15" customHeight="1" x14ac:dyDescent="0.2">
      <c r="A36" s="403"/>
      <c r="B36" s="410" t="s">
        <v>518</v>
      </c>
      <c r="C36" s="404"/>
      <c r="D36" s="420">
        <v>3.5380931437228167</v>
      </c>
      <c r="E36" s="420">
        <v>3.595975931695484</v>
      </c>
      <c r="F36" s="420">
        <v>3.5621701694287564</v>
      </c>
      <c r="G36" s="420">
        <v>3.5022234510725561</v>
      </c>
      <c r="H36" s="421">
        <v>3.2651499808726574</v>
      </c>
      <c r="I36" s="421">
        <v>3.3596204398281717</v>
      </c>
      <c r="J36" s="421">
        <v>3.3968227905258406</v>
      </c>
      <c r="K36" s="422">
        <v>3.5286351927447557</v>
      </c>
      <c r="L36" s="421">
        <v>3.0963326160066673</v>
      </c>
      <c r="M36" s="421">
        <v>2.9338800663746554</v>
      </c>
      <c r="N36" s="407">
        <v>-2.0591932204249597</v>
      </c>
    </row>
    <row r="37" spans="1:14" s="451" customFormat="1" ht="10.15" customHeight="1" x14ac:dyDescent="0.2">
      <c r="A37" s="403"/>
      <c r="B37" s="410" t="s">
        <v>519</v>
      </c>
      <c r="C37" s="404"/>
      <c r="D37" s="420">
        <v>3.8606264966036261</v>
      </c>
      <c r="E37" s="420">
        <v>3.6744595333793137</v>
      </c>
      <c r="F37" s="420">
        <v>3.5992037774280159</v>
      </c>
      <c r="G37" s="420">
        <v>3.6404691136148934</v>
      </c>
      <c r="H37" s="421">
        <v>3.6184432592992644</v>
      </c>
      <c r="I37" s="421">
        <v>3.5690624265350177</v>
      </c>
      <c r="J37" s="421">
        <v>3.6615902467058001</v>
      </c>
      <c r="K37" s="422">
        <v>3.9875505893968057</v>
      </c>
      <c r="L37" s="421">
        <v>3.9708399656547329</v>
      </c>
      <c r="M37" s="421">
        <v>3.8138556546835596</v>
      </c>
      <c r="N37" s="407">
        <v>-0.13533960924050348</v>
      </c>
    </row>
    <row r="38" spans="1:14" s="451" customFormat="1" ht="10.15" customHeight="1" x14ac:dyDescent="0.2">
      <c r="A38" s="403"/>
      <c r="B38" s="410" t="s">
        <v>520</v>
      </c>
      <c r="C38" s="404"/>
      <c r="D38" s="420">
        <v>5.7396276205834917</v>
      </c>
      <c r="E38" s="420">
        <v>4.4545389682973813</v>
      </c>
      <c r="F38" s="420">
        <v>4.8421442459031567</v>
      </c>
      <c r="G38" s="420">
        <v>4.0436856293633783</v>
      </c>
      <c r="H38" s="421">
        <v>4.9303539683611248</v>
      </c>
      <c r="I38" s="421">
        <v>5.2937530721719988</v>
      </c>
      <c r="J38" s="421">
        <v>5.1393620951520873</v>
      </c>
      <c r="K38" s="422">
        <v>5.2447473903091453</v>
      </c>
      <c r="L38" s="421">
        <v>4.3283308822141615</v>
      </c>
      <c r="M38" s="421">
        <v>4.3169680360079221</v>
      </c>
      <c r="N38" s="407">
        <v>-3.1153414750207054</v>
      </c>
    </row>
    <row r="39" spans="1:14" s="451" customFormat="1" ht="10.15" customHeight="1" x14ac:dyDescent="0.2">
      <c r="A39" s="403"/>
      <c r="B39" s="512" t="s">
        <v>521</v>
      </c>
      <c r="C39" s="404"/>
      <c r="D39" s="420">
        <v>2.9516688657577088</v>
      </c>
      <c r="E39" s="420">
        <v>3.3629034176041093</v>
      </c>
      <c r="F39" s="420">
        <v>3.115452272937691</v>
      </c>
      <c r="G39" s="420">
        <v>2.7280477408354646</v>
      </c>
      <c r="H39" s="421">
        <v>2.8983550484934404</v>
      </c>
      <c r="I39" s="421">
        <v>2.7013741958923725</v>
      </c>
      <c r="J39" s="421">
        <v>4.6385616354008459</v>
      </c>
      <c r="K39" s="422">
        <v>3.1526330820424455</v>
      </c>
      <c r="L39" s="421">
        <v>2.9329631111273584</v>
      </c>
      <c r="M39" s="421">
        <v>2.9112682739555829</v>
      </c>
      <c r="N39" s="407">
        <v>-0.15301512773769899</v>
      </c>
    </row>
    <row r="40" spans="1:14" s="451" customFormat="1" ht="10.15" customHeight="1" x14ac:dyDescent="0.2">
      <c r="A40" s="403"/>
      <c r="B40" s="512" t="s">
        <v>522</v>
      </c>
      <c r="C40" s="404"/>
      <c r="D40" s="420">
        <v>0</v>
      </c>
      <c r="E40" s="420">
        <v>0</v>
      </c>
      <c r="F40" s="420">
        <v>0</v>
      </c>
      <c r="G40" s="420">
        <v>0</v>
      </c>
      <c r="H40" s="421">
        <v>0</v>
      </c>
      <c r="I40" s="421">
        <v>0</v>
      </c>
      <c r="J40" s="421">
        <v>0</v>
      </c>
      <c r="K40" s="422">
        <v>1.1569295713917234</v>
      </c>
      <c r="L40" s="421">
        <v>0.57659825251520813</v>
      </c>
      <c r="M40" s="421">
        <v>0.6595106122229476</v>
      </c>
      <c r="N40" s="407" t="s">
        <v>455</v>
      </c>
    </row>
    <row r="41" spans="1:14" s="451" customFormat="1" ht="10.15" customHeight="1" x14ac:dyDescent="0.2">
      <c r="A41" s="403"/>
      <c r="B41" s="512" t="s">
        <v>523</v>
      </c>
      <c r="C41" s="404"/>
      <c r="D41" s="420">
        <v>2.8001759272833895</v>
      </c>
      <c r="E41" s="420">
        <v>2.937189335743335</v>
      </c>
      <c r="F41" s="420">
        <v>2.9210258309415793</v>
      </c>
      <c r="G41" s="420">
        <v>3.1934748047280017</v>
      </c>
      <c r="H41" s="421">
        <v>3.0581246202659824</v>
      </c>
      <c r="I41" s="421">
        <v>3.2078818576221928</v>
      </c>
      <c r="J41" s="421">
        <v>3.1443700997496</v>
      </c>
      <c r="K41" s="422">
        <v>2.8248363701481245</v>
      </c>
      <c r="L41" s="421">
        <v>2.6600399382701596</v>
      </c>
      <c r="M41" s="421">
        <v>2.6097777083679494</v>
      </c>
      <c r="N41" s="407">
        <v>-0.77936042409318951</v>
      </c>
    </row>
    <row r="42" spans="1:14" s="451" customFormat="1" ht="12.6" customHeight="1" x14ac:dyDescent="0.2">
      <c r="A42" s="403"/>
      <c r="B42" s="512" t="s">
        <v>524</v>
      </c>
      <c r="C42" s="404"/>
      <c r="D42" s="466">
        <v>5.5026144749059283</v>
      </c>
      <c r="E42" s="466">
        <v>5.6674673579565722</v>
      </c>
      <c r="F42" s="466">
        <v>5.531895194889362</v>
      </c>
      <c r="G42" s="466">
        <v>5.7187622405013707</v>
      </c>
      <c r="H42" s="467">
        <v>5.6211885956029617</v>
      </c>
      <c r="I42" s="467">
        <v>5.9541364792374605</v>
      </c>
      <c r="J42" s="467">
        <v>5.3097163499035345</v>
      </c>
      <c r="K42" s="468">
        <v>5.1579776724547655</v>
      </c>
      <c r="L42" s="467">
        <v>5.4430875037435644</v>
      </c>
      <c r="M42" s="467">
        <v>5.4965498738695366</v>
      </c>
      <c r="N42" s="407">
        <v>-1.2251900713322605E-2</v>
      </c>
    </row>
    <row r="43" spans="1:14" s="451" customFormat="1" ht="13.15" customHeight="1" x14ac:dyDescent="0.2">
      <c r="A43" s="403"/>
      <c r="B43" s="404"/>
      <c r="C43" s="404"/>
      <c r="D43" s="469">
        <v>100</v>
      </c>
      <c r="E43" s="469">
        <v>100</v>
      </c>
      <c r="F43" s="469">
        <v>99.999999999999972</v>
      </c>
      <c r="G43" s="469">
        <v>100.00000000000001</v>
      </c>
      <c r="H43" s="470">
        <v>100.00000000000003</v>
      </c>
      <c r="I43" s="470">
        <v>100</v>
      </c>
      <c r="J43" s="470">
        <v>100</v>
      </c>
      <c r="K43" s="471">
        <v>100</v>
      </c>
      <c r="L43" s="470">
        <v>100</v>
      </c>
      <c r="M43" s="470">
        <v>100.00000000000001</v>
      </c>
      <c r="N43" s="407"/>
    </row>
    <row r="44" spans="1:14" ht="2.25" customHeight="1" x14ac:dyDescent="0.2">
      <c r="A44" s="515"/>
      <c r="B44" s="516"/>
      <c r="C44" s="516"/>
      <c r="D44" s="517"/>
      <c r="E44" s="517"/>
      <c r="F44" s="517"/>
      <c r="G44" s="517"/>
      <c r="H44" s="80"/>
      <c r="I44" s="80"/>
      <c r="J44" s="80"/>
      <c r="K44" s="518"/>
      <c r="L44" s="80"/>
      <c r="M44" s="80"/>
      <c r="N44" s="519"/>
    </row>
    <row r="45" spans="1:14" ht="3.75" customHeight="1" x14ac:dyDescent="0.2">
      <c r="B45" s="457"/>
    </row>
    <row r="46" spans="1:14" s="522" customFormat="1" ht="10.9" customHeight="1" x14ac:dyDescent="0.2">
      <c r="A46" s="520">
        <v>1</v>
      </c>
      <c r="B46" s="883" t="s">
        <v>533</v>
      </c>
      <c r="C46" s="883"/>
      <c r="D46" s="883"/>
      <c r="E46" s="883"/>
      <c r="F46" s="883"/>
      <c r="G46" s="883"/>
      <c r="H46" s="883"/>
      <c r="I46" s="883"/>
      <c r="J46" s="883"/>
      <c r="K46" s="883"/>
      <c r="L46" s="521"/>
      <c r="M46" s="521"/>
      <c r="N46" s="442"/>
    </row>
    <row r="47" spans="1:14" s="522" customFormat="1" ht="10.9" customHeight="1" x14ac:dyDescent="0.2">
      <c r="A47" s="523"/>
      <c r="B47" s="442"/>
      <c r="C47" s="442"/>
      <c r="D47" s="442"/>
      <c r="E47" s="442"/>
      <c r="F47" s="442"/>
      <c r="G47" s="442"/>
      <c r="H47" s="442"/>
      <c r="I47" s="442"/>
      <c r="J47" s="442"/>
      <c r="K47" s="442"/>
      <c r="L47" s="442"/>
      <c r="M47" s="442"/>
      <c r="N47" s="442"/>
    </row>
    <row r="48" spans="1:14" s="395" customFormat="1" ht="17.850000000000001" customHeight="1" x14ac:dyDescent="0.2">
      <c r="A48" s="394" t="s">
        <v>534</v>
      </c>
      <c r="H48" s="396"/>
      <c r="J48" s="396"/>
      <c r="N48" s="464"/>
    </row>
    <row r="49" spans="1:14" s="449" customFormat="1" ht="34.9" customHeight="1" x14ac:dyDescent="0.2">
      <c r="A49" s="398"/>
      <c r="B49" s="398"/>
      <c r="C49" s="398"/>
      <c r="D49" s="399" t="s">
        <v>420</v>
      </c>
      <c r="E49" s="399" t="s">
        <v>421</v>
      </c>
      <c r="F49" s="399" t="s">
        <v>422</v>
      </c>
      <c r="G49" s="399" t="s">
        <v>423</v>
      </c>
      <c r="H49" s="399" t="s">
        <v>424</v>
      </c>
      <c r="I49" s="399" t="s">
        <v>425</v>
      </c>
      <c r="J49" s="399" t="s">
        <v>244</v>
      </c>
      <c r="K49" s="400" t="s">
        <v>426</v>
      </c>
      <c r="L49" s="399" t="s">
        <v>146</v>
      </c>
      <c r="M49" s="399" t="s">
        <v>179</v>
      </c>
      <c r="N49" s="524" t="s">
        <v>427</v>
      </c>
    </row>
    <row r="50" spans="1:14" s="451" customFormat="1" ht="15.6" customHeight="1" x14ac:dyDescent="0.2">
      <c r="A50" s="403" t="s">
        <v>488</v>
      </c>
      <c r="B50" s="404"/>
      <c r="C50" s="404"/>
      <c r="D50" s="420"/>
      <c r="E50" s="420"/>
      <c r="F50" s="420"/>
      <c r="G50" s="420"/>
      <c r="H50" s="421"/>
      <c r="I50" s="421"/>
      <c r="J50" s="421"/>
      <c r="K50" s="422"/>
      <c r="L50" s="421"/>
      <c r="M50" s="421"/>
      <c r="N50" s="450" t="s">
        <v>428</v>
      </c>
    </row>
    <row r="51" spans="1:14" s="451" customFormat="1" ht="10.35" customHeight="1" x14ac:dyDescent="0.2">
      <c r="A51" s="403"/>
      <c r="B51" s="410" t="s">
        <v>530</v>
      </c>
      <c r="C51" s="404"/>
      <c r="D51" s="420">
        <v>7.7969999999999997</v>
      </c>
      <c r="E51" s="420">
        <v>7.8040000000000003</v>
      </c>
      <c r="F51" s="420">
        <v>7.9050000000000002</v>
      </c>
      <c r="G51" s="420">
        <v>7.8010000000000002</v>
      </c>
      <c r="H51" s="421">
        <v>7.6260000000000003</v>
      </c>
      <c r="I51" s="421">
        <v>7.6820000000000004</v>
      </c>
      <c r="J51" s="421">
        <v>7.4909999999999997</v>
      </c>
      <c r="K51" s="422">
        <v>7.5119999999999996</v>
      </c>
      <c r="L51" s="421">
        <v>7.4640000000000004</v>
      </c>
      <c r="M51" s="421">
        <v>7.407</v>
      </c>
      <c r="N51" s="407">
        <v>-0.56852822990792751</v>
      </c>
    </row>
    <row r="52" spans="1:14" s="451" customFormat="1" ht="10.35" customHeight="1" x14ac:dyDescent="0.2">
      <c r="A52" s="403"/>
      <c r="B52" s="410" t="s">
        <v>531</v>
      </c>
      <c r="C52" s="404"/>
      <c r="D52" s="420">
        <v>5.4429999999999996</v>
      </c>
      <c r="E52" s="420">
        <v>5.1790000000000003</v>
      </c>
      <c r="F52" s="420">
        <v>5.2069999999999999</v>
      </c>
      <c r="G52" s="420">
        <v>5.165</v>
      </c>
      <c r="H52" s="421">
        <v>4.91</v>
      </c>
      <c r="I52" s="421">
        <v>4.8849999999999998</v>
      </c>
      <c r="J52" s="421">
        <v>4.7430000000000003</v>
      </c>
      <c r="K52" s="422">
        <v>4.843</v>
      </c>
      <c r="L52" s="421">
        <v>4.75</v>
      </c>
      <c r="M52" s="421">
        <v>4.6379999999999999</v>
      </c>
      <c r="N52" s="407">
        <v>-1.7625830920425689</v>
      </c>
    </row>
    <row r="53" spans="1:14" s="451" customFormat="1" ht="10.35" customHeight="1" x14ac:dyDescent="0.2">
      <c r="A53" s="403"/>
      <c r="B53" s="410" t="s">
        <v>535</v>
      </c>
      <c r="C53" s="404"/>
      <c r="D53" s="420">
        <v>1.8460000000000001</v>
      </c>
      <c r="E53" s="420">
        <v>1.8169999999999999</v>
      </c>
      <c r="F53" s="420">
        <v>1.802</v>
      </c>
      <c r="G53" s="420">
        <v>1.6619999999999999</v>
      </c>
      <c r="H53" s="421">
        <v>1.597</v>
      </c>
      <c r="I53" s="421">
        <v>1.643</v>
      </c>
      <c r="J53" s="421">
        <v>1.6140000000000001</v>
      </c>
      <c r="K53" s="422">
        <v>1.718</v>
      </c>
      <c r="L53" s="421">
        <v>1.7150000000000001</v>
      </c>
      <c r="M53" s="421">
        <v>1.665</v>
      </c>
      <c r="N53" s="407">
        <v>-1.1400737019122142</v>
      </c>
    </row>
    <row r="54" spans="1:14" s="451" customFormat="1" ht="10.35" customHeight="1" x14ac:dyDescent="0.2">
      <c r="A54" s="403"/>
      <c r="B54" s="410" t="s">
        <v>518</v>
      </c>
      <c r="C54" s="404"/>
      <c r="D54" s="420">
        <v>0.70599999999999996</v>
      </c>
      <c r="E54" s="420">
        <v>0.69699999999999995</v>
      </c>
      <c r="F54" s="420">
        <v>0.69499999999999995</v>
      </c>
      <c r="G54" s="420">
        <v>0.66400000000000003</v>
      </c>
      <c r="H54" s="421">
        <v>0.60199999999999998</v>
      </c>
      <c r="I54" s="421">
        <v>0.629</v>
      </c>
      <c r="J54" s="421">
        <v>0.63</v>
      </c>
      <c r="K54" s="422">
        <v>0.66300000000000003</v>
      </c>
      <c r="L54" s="421">
        <v>0.56000000000000005</v>
      </c>
      <c r="M54" s="421">
        <v>0.52100000000000002</v>
      </c>
      <c r="N54" s="407">
        <v>-3.3199196950298493</v>
      </c>
    </row>
    <row r="55" spans="1:14" s="451" customFormat="1" ht="10.35" customHeight="1" x14ac:dyDescent="0.2">
      <c r="A55" s="403"/>
      <c r="B55" s="410" t="s">
        <v>519</v>
      </c>
      <c r="C55" s="404"/>
      <c r="D55" s="420">
        <v>0.77</v>
      </c>
      <c r="E55" s="420">
        <v>0.71299999999999997</v>
      </c>
      <c r="F55" s="420">
        <v>0.70199999999999996</v>
      </c>
      <c r="G55" s="420">
        <v>0.69</v>
      </c>
      <c r="H55" s="421">
        <v>0.66700000000000004</v>
      </c>
      <c r="I55" s="421">
        <v>0.66800000000000004</v>
      </c>
      <c r="J55" s="421">
        <v>0.67900000000000005</v>
      </c>
      <c r="K55" s="422">
        <v>0.749</v>
      </c>
      <c r="L55" s="421">
        <v>0.71799999999999997</v>
      </c>
      <c r="M55" s="421">
        <v>0.67700000000000005</v>
      </c>
      <c r="N55" s="407">
        <v>-1.4200348265303142</v>
      </c>
    </row>
    <row r="56" spans="1:14" s="451" customFormat="1" ht="10.35" customHeight="1" x14ac:dyDescent="0.2">
      <c r="A56" s="403"/>
      <c r="B56" s="410" t="s">
        <v>520</v>
      </c>
      <c r="C56" s="404"/>
      <c r="D56" s="420">
        <v>1.145</v>
      </c>
      <c r="E56" s="420">
        <v>0.86399999999999999</v>
      </c>
      <c r="F56" s="420">
        <v>0.94499999999999995</v>
      </c>
      <c r="G56" s="420">
        <v>0.76600000000000001</v>
      </c>
      <c r="H56" s="421">
        <v>0.91</v>
      </c>
      <c r="I56" s="421">
        <v>0.99099999999999999</v>
      </c>
      <c r="J56" s="421">
        <v>0.95299999999999996</v>
      </c>
      <c r="K56" s="422">
        <v>0.98499999999999999</v>
      </c>
      <c r="L56" s="421">
        <v>0.78300000000000003</v>
      </c>
      <c r="M56" s="421">
        <v>0.76600000000000001</v>
      </c>
      <c r="N56" s="407">
        <v>-4.3681434594958652</v>
      </c>
    </row>
    <row r="57" spans="1:14" s="451" customFormat="1" ht="10.35" customHeight="1" x14ac:dyDescent="0.2">
      <c r="A57" s="403"/>
      <c r="B57" s="410" t="s">
        <v>521</v>
      </c>
      <c r="C57" s="404"/>
      <c r="D57" s="420">
        <v>0.58899999999999997</v>
      </c>
      <c r="E57" s="420">
        <v>0.65200000000000002</v>
      </c>
      <c r="F57" s="420">
        <v>0.60799999999999998</v>
      </c>
      <c r="G57" s="420">
        <v>0.51700000000000002</v>
      </c>
      <c r="H57" s="421">
        <v>0.53500000000000003</v>
      </c>
      <c r="I57" s="421">
        <v>0.50600000000000001</v>
      </c>
      <c r="J57" s="421">
        <v>0.86</v>
      </c>
      <c r="K57" s="422">
        <v>0.59199999999999997</v>
      </c>
      <c r="L57" s="421">
        <v>0.53100000000000003</v>
      </c>
      <c r="M57" s="421">
        <v>0.51700000000000002</v>
      </c>
      <c r="N57" s="407">
        <v>-1.4382602179499049</v>
      </c>
    </row>
    <row r="58" spans="1:14" s="451" customFormat="1" ht="10.35" customHeight="1" x14ac:dyDescent="0.2">
      <c r="A58" s="403"/>
      <c r="B58" s="512" t="s">
        <v>522</v>
      </c>
      <c r="C58" s="404"/>
      <c r="D58" s="420">
        <v>0</v>
      </c>
      <c r="E58" s="420">
        <v>0</v>
      </c>
      <c r="F58" s="420">
        <v>0</v>
      </c>
      <c r="G58" s="420">
        <v>0</v>
      </c>
      <c r="H58" s="421">
        <v>0</v>
      </c>
      <c r="I58" s="421">
        <v>0</v>
      </c>
      <c r="J58" s="421">
        <v>0</v>
      </c>
      <c r="K58" s="422">
        <v>0.217</v>
      </c>
      <c r="L58" s="421">
        <v>0.104</v>
      </c>
      <c r="M58" s="421">
        <v>0.11700000000000001</v>
      </c>
      <c r="N58" s="407" t="s">
        <v>455</v>
      </c>
    </row>
    <row r="59" spans="1:14" s="451" customFormat="1" ht="10.35" customHeight="1" x14ac:dyDescent="0.2">
      <c r="A59" s="403"/>
      <c r="B59" s="410" t="s">
        <v>523</v>
      </c>
      <c r="C59" s="404"/>
      <c r="D59" s="420">
        <v>0.55900000000000005</v>
      </c>
      <c r="E59" s="420">
        <v>0.56999999999999995</v>
      </c>
      <c r="F59" s="420">
        <v>0.56999999999999995</v>
      </c>
      <c r="G59" s="420">
        <v>0.60499999999999998</v>
      </c>
      <c r="H59" s="421">
        <v>0.56399999999999995</v>
      </c>
      <c r="I59" s="421">
        <v>0.6</v>
      </c>
      <c r="J59" s="421">
        <v>0.58299999999999996</v>
      </c>
      <c r="K59" s="422">
        <v>0.53</v>
      </c>
      <c r="L59" s="421">
        <v>0.48099999999999998</v>
      </c>
      <c r="M59" s="421">
        <v>0.46300000000000002</v>
      </c>
      <c r="N59" s="407">
        <v>-2.0718191391661978</v>
      </c>
    </row>
    <row r="60" spans="1:14" s="451" customFormat="1" ht="12.2" customHeight="1" x14ac:dyDescent="0.2">
      <c r="A60" s="403"/>
      <c r="B60" s="512" t="s">
        <v>524</v>
      </c>
      <c r="C60" s="404"/>
      <c r="D60" s="525">
        <v>1.0980000000000001</v>
      </c>
      <c r="E60" s="525">
        <v>1.099</v>
      </c>
      <c r="F60" s="525">
        <v>1.079</v>
      </c>
      <c r="G60" s="525">
        <v>1.0840000000000001</v>
      </c>
      <c r="H60" s="526">
        <v>1.0369999999999999</v>
      </c>
      <c r="I60" s="526">
        <v>1.1140000000000001</v>
      </c>
      <c r="J60" s="526">
        <v>0.98399999999999999</v>
      </c>
      <c r="K60" s="527">
        <v>0.96899999999999997</v>
      </c>
      <c r="L60" s="526">
        <v>0.98499999999999999</v>
      </c>
      <c r="M60" s="526">
        <v>0.97499999999999998</v>
      </c>
      <c r="N60" s="407">
        <v>-1.3114155864221821</v>
      </c>
    </row>
    <row r="61" spans="1:14" s="451" customFormat="1" ht="13.9" customHeight="1" x14ac:dyDescent="0.2">
      <c r="A61" s="404"/>
      <c r="B61" s="404"/>
      <c r="C61" s="403" t="s">
        <v>525</v>
      </c>
      <c r="D61" s="469">
        <v>19.952999999999996</v>
      </c>
      <c r="E61" s="469">
        <v>19.395000000000003</v>
      </c>
      <c r="F61" s="469">
        <v>19.513000000000002</v>
      </c>
      <c r="G61" s="469">
        <v>18.953999999999997</v>
      </c>
      <c r="H61" s="470">
        <v>18.448</v>
      </c>
      <c r="I61" s="470">
        <v>18.718000000000004</v>
      </c>
      <c r="J61" s="470">
        <v>18.536999999999999</v>
      </c>
      <c r="K61" s="471">
        <v>18.778000000000002</v>
      </c>
      <c r="L61" s="470">
        <v>18.091000000000001</v>
      </c>
      <c r="M61" s="470">
        <v>17.746000000000006</v>
      </c>
      <c r="N61" s="407">
        <v>-1.2939924265347624</v>
      </c>
    </row>
    <row r="62" spans="1:14" s="451" customFormat="1" ht="15" customHeight="1" x14ac:dyDescent="0.2">
      <c r="A62" s="403" t="s">
        <v>495</v>
      </c>
      <c r="B62" s="404"/>
      <c r="C62" s="404"/>
      <c r="D62" s="472"/>
      <c r="E62" s="472"/>
      <c r="F62" s="472"/>
      <c r="G62" s="472"/>
      <c r="H62" s="473"/>
      <c r="I62" s="473"/>
      <c r="J62" s="473"/>
      <c r="K62" s="474"/>
      <c r="L62" s="473"/>
      <c r="M62" s="473"/>
      <c r="N62" s="407"/>
    </row>
    <row r="63" spans="1:14" s="451" customFormat="1" ht="10.35" customHeight="1" x14ac:dyDescent="0.2">
      <c r="A63" s="403"/>
      <c r="B63" s="410" t="s">
        <v>530</v>
      </c>
      <c r="C63" s="404"/>
      <c r="D63" s="472">
        <v>4.3183300717547279</v>
      </c>
      <c r="E63" s="472">
        <v>5.7841420710355251</v>
      </c>
      <c r="F63" s="472">
        <v>3.4580599397056266</v>
      </c>
      <c r="G63" s="472">
        <v>2.056907781967765</v>
      </c>
      <c r="H63" s="473">
        <v>2.8440264248124514</v>
      </c>
      <c r="I63" s="473">
        <v>4.5345672291779993</v>
      </c>
      <c r="J63" s="473">
        <v>2.5308545539759475</v>
      </c>
      <c r="K63" s="474">
        <v>5.3735588399614009</v>
      </c>
      <c r="L63" s="473">
        <v>3.4655612859690654</v>
      </c>
      <c r="M63" s="473">
        <v>3.1864343613155599</v>
      </c>
      <c r="N63" s="407" t="s">
        <v>455</v>
      </c>
    </row>
    <row r="64" spans="1:14" s="451" customFormat="1" ht="10.35" customHeight="1" x14ac:dyDescent="0.2">
      <c r="A64" s="403"/>
      <c r="B64" s="410" t="s">
        <v>531</v>
      </c>
      <c r="C64" s="404"/>
      <c r="D64" s="472">
        <v>1.150570755571656</v>
      </c>
      <c r="E64" s="472">
        <v>0.5642633228840177</v>
      </c>
      <c r="F64" s="472">
        <v>2.6718916993231145</v>
      </c>
      <c r="G64" s="472">
        <v>2.5936849410131746</v>
      </c>
      <c r="H64" s="473">
        <v>0</v>
      </c>
      <c r="I64" s="473">
        <v>3.2552633804007858</v>
      </c>
      <c r="J64" s="473">
        <v>2.0962987225679575</v>
      </c>
      <c r="K64" s="474">
        <v>7.282643567532876</v>
      </c>
      <c r="L64" s="473">
        <v>2.1306818181818121</v>
      </c>
      <c r="M64" s="473">
        <v>1.5299026425591</v>
      </c>
      <c r="N64" s="407" t="s">
        <v>455</v>
      </c>
    </row>
    <row r="65" spans="1:14" s="451" customFormat="1" ht="10.35" customHeight="1" x14ac:dyDescent="0.2">
      <c r="A65" s="403"/>
      <c r="B65" s="410" t="s">
        <v>535</v>
      </c>
      <c r="C65" s="404"/>
      <c r="D65" s="472">
        <v>8.9182968929804254</v>
      </c>
      <c r="E65" s="472">
        <v>4.0676175382990065</v>
      </c>
      <c r="F65" s="472">
        <v>1.2690355329949332</v>
      </c>
      <c r="G65" s="472">
        <v>-4.6365914786967384</v>
      </c>
      <c r="H65" s="473">
        <v>1.1038107752956661</v>
      </c>
      <c r="I65" s="473">
        <v>6.7325188458539076</v>
      </c>
      <c r="J65" s="473">
        <v>3.3365806137360066</v>
      </c>
      <c r="K65" s="474">
        <v>11.840938015555036</v>
      </c>
      <c r="L65" s="473">
        <v>3.917110657011591</v>
      </c>
      <c r="M65" s="473">
        <v>1.0009543134114507</v>
      </c>
      <c r="N65" s="407" t="s">
        <v>455</v>
      </c>
    </row>
    <row r="66" spans="1:14" s="451" customFormat="1" ht="10.35" customHeight="1" x14ac:dyDescent="0.2">
      <c r="A66" s="403"/>
      <c r="B66" s="410" t="s">
        <v>518</v>
      </c>
      <c r="C66" s="404"/>
      <c r="D66" s="472">
        <v>4.9275362318840665</v>
      </c>
      <c r="E66" s="472">
        <v>4.4198895027624419</v>
      </c>
      <c r="F66" s="472">
        <v>1.7857142857142794</v>
      </c>
      <c r="G66" s="472">
        <v>-1.2345679012345734</v>
      </c>
      <c r="H66" s="473">
        <v>-4.5394736842105265</v>
      </c>
      <c r="I66" s="473">
        <v>8.3390764989662358</v>
      </c>
      <c r="J66" s="473">
        <v>5.2798982188295263</v>
      </c>
      <c r="K66" s="474">
        <v>10.574018126888207</v>
      </c>
      <c r="L66" s="473">
        <v>-11.967213114754093</v>
      </c>
      <c r="M66" s="473">
        <v>-3.3519553072625663</v>
      </c>
      <c r="N66" s="407" t="s">
        <v>455</v>
      </c>
    </row>
    <row r="67" spans="1:14" s="451" customFormat="1" ht="10.35" customHeight="1" x14ac:dyDescent="0.2">
      <c r="A67" s="403"/>
      <c r="B67" s="410" t="s">
        <v>519</v>
      </c>
      <c r="C67" s="404"/>
      <c r="D67" s="472">
        <v>8.740536820371636</v>
      </c>
      <c r="E67" s="472">
        <v>-2.2151898734177222</v>
      </c>
      <c r="F67" s="472">
        <v>0.64724919093850364</v>
      </c>
      <c r="G67" s="472">
        <v>1.6077170418006492</v>
      </c>
      <c r="H67" s="473">
        <v>1.7721518987341867</v>
      </c>
      <c r="I67" s="473">
        <v>3.8557213930348277</v>
      </c>
      <c r="J67" s="473">
        <v>6.8263473053892243</v>
      </c>
      <c r="K67" s="474">
        <v>15.919282511210753</v>
      </c>
      <c r="L67" s="473">
        <v>-9.6711798839455021E-2</v>
      </c>
      <c r="M67" s="473">
        <v>-2.0329138431752214</v>
      </c>
      <c r="N67" s="407" t="s">
        <v>455</v>
      </c>
    </row>
    <row r="68" spans="1:14" s="451" customFormat="1" ht="10.35" customHeight="1" x14ac:dyDescent="0.2">
      <c r="A68" s="403"/>
      <c r="B68" s="410" t="s">
        <v>520</v>
      </c>
      <c r="C68" s="404"/>
      <c r="D68" s="472">
        <v>8.8003705419175571</v>
      </c>
      <c r="E68" s="472">
        <v>-20.263942103022558</v>
      </c>
      <c r="F68" s="472">
        <v>11.692471970101437</v>
      </c>
      <c r="G68" s="472">
        <v>-16.108986615678777</v>
      </c>
      <c r="H68" s="473">
        <v>24.843304843304836</v>
      </c>
      <c r="I68" s="473">
        <v>13.05340027384756</v>
      </c>
      <c r="J68" s="473">
        <v>1.0900282599919153</v>
      </c>
      <c r="K68" s="474">
        <v>8.6261980830670826</v>
      </c>
      <c r="L68" s="473">
        <v>-17.205882352941181</v>
      </c>
      <c r="M68" s="473">
        <v>1.7317939609236221</v>
      </c>
      <c r="N68" s="407" t="s">
        <v>455</v>
      </c>
    </row>
    <row r="69" spans="1:14" s="451" customFormat="1" ht="10.35" customHeight="1" x14ac:dyDescent="0.2">
      <c r="A69" s="403"/>
      <c r="B69" s="410" t="s">
        <v>521</v>
      </c>
      <c r="C69" s="404"/>
      <c r="D69" s="472">
        <v>-12.590448625180894</v>
      </c>
      <c r="E69" s="472">
        <v>17.052980132450337</v>
      </c>
      <c r="F69" s="472">
        <v>-4.809052333804809</v>
      </c>
      <c r="G69" s="472">
        <v>-12.035661218424965</v>
      </c>
      <c r="H69" s="473">
        <v>8.7837837837837931</v>
      </c>
      <c r="I69" s="473">
        <v>-1.8633540372670843</v>
      </c>
      <c r="J69" s="473">
        <v>78.797468354430379</v>
      </c>
      <c r="K69" s="474">
        <v>-27.654867256637171</v>
      </c>
      <c r="L69" s="473">
        <v>-6.6666666666666652</v>
      </c>
      <c r="M69" s="473">
        <v>1.2450851900393189</v>
      </c>
      <c r="N69" s="407" t="s">
        <v>455</v>
      </c>
    </row>
    <row r="70" spans="1:14" s="451" customFormat="1" ht="10.35" customHeight="1" x14ac:dyDescent="0.2">
      <c r="A70" s="403"/>
      <c r="B70" s="410" t="s">
        <v>523</v>
      </c>
      <c r="C70" s="404"/>
      <c r="D70" s="472">
        <v>-16.654545454545456</v>
      </c>
      <c r="E70" s="472">
        <v>7.7661431064572461</v>
      </c>
      <c r="F70" s="472">
        <v>2.1862348178137703</v>
      </c>
      <c r="G70" s="472">
        <v>9.8256735340729087</v>
      </c>
      <c r="H70" s="473">
        <v>-1.9480519480519431</v>
      </c>
      <c r="I70" s="473">
        <v>10.448859455481973</v>
      </c>
      <c r="J70" s="473">
        <v>2.0652898067954784</v>
      </c>
      <c r="K70" s="474">
        <v>-4.3733681462140961</v>
      </c>
      <c r="L70" s="473">
        <v>-5.5290102389078495</v>
      </c>
      <c r="M70" s="473">
        <v>7.2254335260124591E-2</v>
      </c>
      <c r="N70" s="407" t="s">
        <v>455</v>
      </c>
    </row>
    <row r="71" spans="1:14" s="451" customFormat="1" ht="10.35" customHeight="1" x14ac:dyDescent="0.2">
      <c r="A71" s="403"/>
      <c r="B71" s="512" t="s">
        <v>524</v>
      </c>
      <c r="C71" s="404"/>
      <c r="D71" s="472">
        <v>2.5034137460173023</v>
      </c>
      <c r="E71" s="472">
        <v>5.8170515097691</v>
      </c>
      <c r="F71" s="472">
        <v>0.29374737725555988</v>
      </c>
      <c r="G71" s="472">
        <v>3.849372384937233</v>
      </c>
      <c r="H71" s="473">
        <v>0.64464141821112264</v>
      </c>
      <c r="I71" s="473">
        <v>11.529223378702969</v>
      </c>
      <c r="J71" s="473">
        <v>-7.1428571428571397</v>
      </c>
      <c r="K71" s="474">
        <v>3.4016235021260055</v>
      </c>
      <c r="L71" s="473">
        <v>5.8691588785046767</v>
      </c>
      <c r="M71" s="473">
        <v>3.0014124293785249</v>
      </c>
      <c r="N71" s="407" t="s">
        <v>455</v>
      </c>
    </row>
    <row r="72" spans="1:14" s="451" customFormat="1" ht="13.15" customHeight="1" x14ac:dyDescent="0.2">
      <c r="A72" s="404"/>
      <c r="B72" s="404"/>
      <c r="C72" s="403" t="s">
        <v>525</v>
      </c>
      <c r="D72" s="475">
        <v>2.9</v>
      </c>
      <c r="E72" s="475">
        <v>2.7390900649953531</v>
      </c>
      <c r="F72" s="475">
        <v>2.7516826408542805</v>
      </c>
      <c r="G72" s="475">
        <v>0.45597629849087884</v>
      </c>
      <c r="H72" s="476">
        <v>2.3916499619824449</v>
      </c>
      <c r="I72" s="476">
        <v>5.2926483494228016</v>
      </c>
      <c r="J72" s="476">
        <v>4.1268620033767078</v>
      </c>
      <c r="K72" s="477">
        <v>6.4435183284758502</v>
      </c>
      <c r="L72" s="476">
        <v>0.32371467872327475</v>
      </c>
      <c r="M72" s="476">
        <v>1.999565859955732</v>
      </c>
      <c r="N72" s="407" t="s">
        <v>455</v>
      </c>
    </row>
    <row r="73" spans="1:14" s="451" customFormat="1" ht="16.7" customHeight="1" x14ac:dyDescent="0.2">
      <c r="A73" s="403" t="s">
        <v>439</v>
      </c>
      <c r="B73" s="404"/>
      <c r="C73" s="404"/>
      <c r="D73" s="410"/>
      <c r="E73" s="410"/>
      <c r="F73" s="410"/>
      <c r="G73" s="410"/>
      <c r="H73" s="225"/>
      <c r="I73" s="225"/>
      <c r="J73" s="225"/>
      <c r="K73" s="405"/>
      <c r="L73" s="225"/>
      <c r="M73" s="225"/>
      <c r="N73" s="407"/>
    </row>
    <row r="74" spans="1:14" s="451" customFormat="1" ht="10.35" customHeight="1" x14ac:dyDescent="0.2">
      <c r="A74" s="403"/>
      <c r="B74" s="410" t="s">
        <v>530</v>
      </c>
      <c r="C74" s="404"/>
      <c r="D74" s="410">
        <v>3581</v>
      </c>
      <c r="E74" s="410">
        <v>3760</v>
      </c>
      <c r="F74" s="410">
        <v>3850</v>
      </c>
      <c r="G74" s="410">
        <v>3892</v>
      </c>
      <c r="H74" s="225">
        <v>3955</v>
      </c>
      <c r="I74" s="225">
        <v>4092</v>
      </c>
      <c r="J74" s="225">
        <v>4144</v>
      </c>
      <c r="K74" s="405">
        <v>4317</v>
      </c>
      <c r="L74" s="225">
        <v>4414</v>
      </c>
      <c r="M74" s="225">
        <v>4503</v>
      </c>
      <c r="N74" s="407">
        <v>2.5782514424445235</v>
      </c>
    </row>
    <row r="75" spans="1:14" s="451" customFormat="1" ht="10.35" customHeight="1" x14ac:dyDescent="0.2">
      <c r="A75" s="403"/>
      <c r="B75" s="410" t="s">
        <v>531</v>
      </c>
      <c r="C75" s="404"/>
      <c r="D75" s="410">
        <v>2500</v>
      </c>
      <c r="E75" s="410">
        <v>2496</v>
      </c>
      <c r="F75" s="410">
        <v>2536</v>
      </c>
      <c r="G75" s="410">
        <v>2577</v>
      </c>
      <c r="H75" s="225">
        <v>2546</v>
      </c>
      <c r="I75" s="225">
        <v>2602</v>
      </c>
      <c r="J75" s="225">
        <v>2624</v>
      </c>
      <c r="K75" s="405">
        <v>2783</v>
      </c>
      <c r="L75" s="225">
        <v>2809</v>
      </c>
      <c r="M75" s="225">
        <v>2820</v>
      </c>
      <c r="N75" s="407">
        <v>1.3472857807180105</v>
      </c>
    </row>
    <row r="76" spans="1:14" s="451" customFormat="1" ht="10.35" customHeight="1" x14ac:dyDescent="0.2">
      <c r="A76" s="403"/>
      <c r="B76" s="410" t="s">
        <v>535</v>
      </c>
      <c r="C76" s="404"/>
      <c r="D76" s="410">
        <v>848</v>
      </c>
      <c r="E76" s="410">
        <v>876</v>
      </c>
      <c r="F76" s="410">
        <v>878</v>
      </c>
      <c r="G76" s="410">
        <v>829</v>
      </c>
      <c r="H76" s="225">
        <v>828</v>
      </c>
      <c r="I76" s="225">
        <v>875</v>
      </c>
      <c r="J76" s="225">
        <v>893</v>
      </c>
      <c r="K76" s="405">
        <v>987</v>
      </c>
      <c r="L76" s="225">
        <v>1014</v>
      </c>
      <c r="M76" s="225">
        <v>1013</v>
      </c>
      <c r="N76" s="407">
        <v>1.9950953095584811</v>
      </c>
    </row>
    <row r="77" spans="1:14" s="451" customFormat="1" ht="10.35" customHeight="1" x14ac:dyDescent="0.2">
      <c r="A77" s="403"/>
      <c r="B77" s="410" t="s">
        <v>518</v>
      </c>
      <c r="C77" s="404"/>
      <c r="D77" s="410">
        <v>324</v>
      </c>
      <c r="E77" s="410">
        <v>336</v>
      </c>
      <c r="F77" s="410">
        <v>339</v>
      </c>
      <c r="G77" s="410">
        <v>331</v>
      </c>
      <c r="H77" s="225">
        <v>312</v>
      </c>
      <c r="I77" s="225">
        <v>335</v>
      </c>
      <c r="J77" s="225">
        <v>348</v>
      </c>
      <c r="K77" s="405">
        <v>381</v>
      </c>
      <c r="L77" s="225">
        <v>331</v>
      </c>
      <c r="M77" s="225">
        <v>317</v>
      </c>
      <c r="N77" s="407">
        <v>-0.24239177683187396</v>
      </c>
    </row>
    <row r="78" spans="1:14" s="451" customFormat="1" ht="10.35" customHeight="1" x14ac:dyDescent="0.2">
      <c r="A78" s="403"/>
      <c r="B78" s="410" t="s">
        <v>519</v>
      </c>
      <c r="C78" s="404"/>
      <c r="D78" s="410">
        <v>354</v>
      </c>
      <c r="E78" s="410">
        <v>343</v>
      </c>
      <c r="F78" s="410">
        <v>342</v>
      </c>
      <c r="G78" s="410">
        <v>344</v>
      </c>
      <c r="H78" s="225">
        <v>346</v>
      </c>
      <c r="I78" s="225">
        <v>356</v>
      </c>
      <c r="J78" s="225">
        <v>375</v>
      </c>
      <c r="K78" s="405">
        <v>430</v>
      </c>
      <c r="L78" s="225">
        <v>425</v>
      </c>
      <c r="M78" s="225">
        <v>411</v>
      </c>
      <c r="N78" s="407">
        <v>1.6726830691032424</v>
      </c>
    </row>
    <row r="79" spans="1:14" s="451" customFormat="1" ht="10.35" customHeight="1" x14ac:dyDescent="0.2">
      <c r="A79" s="403"/>
      <c r="B79" s="410" t="s">
        <v>520</v>
      </c>
      <c r="C79" s="404"/>
      <c r="D79" s="410">
        <v>526</v>
      </c>
      <c r="E79" s="410">
        <v>416</v>
      </c>
      <c r="F79" s="410">
        <v>460</v>
      </c>
      <c r="G79" s="410">
        <v>382</v>
      </c>
      <c r="H79" s="225">
        <v>472</v>
      </c>
      <c r="I79" s="225">
        <v>528</v>
      </c>
      <c r="J79" s="225">
        <v>527</v>
      </c>
      <c r="K79" s="405">
        <v>566</v>
      </c>
      <c r="L79" s="225">
        <v>463</v>
      </c>
      <c r="M79" s="225">
        <v>466</v>
      </c>
      <c r="N79" s="407">
        <v>-1.3367142051988967</v>
      </c>
    </row>
    <row r="80" spans="1:14" s="451" customFormat="1" ht="10.35" customHeight="1" x14ac:dyDescent="0.2">
      <c r="A80" s="403"/>
      <c r="B80" s="410" t="s">
        <v>521</v>
      </c>
      <c r="C80" s="404"/>
      <c r="D80" s="410">
        <v>270</v>
      </c>
      <c r="E80" s="410">
        <v>314</v>
      </c>
      <c r="F80" s="410">
        <v>296</v>
      </c>
      <c r="G80" s="410">
        <v>258</v>
      </c>
      <c r="H80" s="225">
        <v>277</v>
      </c>
      <c r="I80" s="225">
        <v>269</v>
      </c>
      <c r="J80" s="225">
        <v>476</v>
      </c>
      <c r="K80" s="405">
        <v>340</v>
      </c>
      <c r="L80" s="225">
        <v>314</v>
      </c>
      <c r="M80" s="225">
        <v>314</v>
      </c>
      <c r="N80" s="407">
        <v>1.691604145005865</v>
      </c>
    </row>
    <row r="81" spans="1:14" s="451" customFormat="1" ht="10.35" customHeight="1" x14ac:dyDescent="0.2">
      <c r="A81" s="403"/>
      <c r="B81" s="512" t="s">
        <v>522</v>
      </c>
      <c r="C81" s="404"/>
      <c r="D81" s="410">
        <v>0</v>
      </c>
      <c r="E81" s="410">
        <v>0</v>
      </c>
      <c r="F81" s="410">
        <v>0</v>
      </c>
      <c r="G81" s="410">
        <v>0</v>
      </c>
      <c r="H81" s="225">
        <v>0</v>
      </c>
      <c r="I81" s="225">
        <v>0</v>
      </c>
      <c r="J81" s="225">
        <v>0</v>
      </c>
      <c r="K81" s="405">
        <v>125</v>
      </c>
      <c r="L81" s="225">
        <v>62</v>
      </c>
      <c r="M81" s="225">
        <v>71</v>
      </c>
      <c r="N81" s="407" t="s">
        <v>455</v>
      </c>
    </row>
    <row r="82" spans="1:14" s="451" customFormat="1" ht="10.35" customHeight="1" x14ac:dyDescent="0.2">
      <c r="A82" s="403"/>
      <c r="B82" s="410" t="s">
        <v>523</v>
      </c>
      <c r="C82" s="404"/>
      <c r="D82" s="410">
        <v>257</v>
      </c>
      <c r="E82" s="410">
        <v>274</v>
      </c>
      <c r="F82" s="410">
        <v>278</v>
      </c>
      <c r="G82" s="410">
        <v>302</v>
      </c>
      <c r="H82" s="225">
        <v>293</v>
      </c>
      <c r="I82" s="225">
        <v>320</v>
      </c>
      <c r="J82" s="225">
        <v>322</v>
      </c>
      <c r="K82" s="405">
        <v>305</v>
      </c>
      <c r="L82" s="225">
        <v>285</v>
      </c>
      <c r="M82" s="225">
        <v>282</v>
      </c>
      <c r="N82" s="407">
        <v>1.0367932383792633</v>
      </c>
    </row>
    <row r="83" spans="1:14" s="451" customFormat="1" ht="12.2" customHeight="1" x14ac:dyDescent="0.2">
      <c r="A83" s="403"/>
      <c r="B83" s="512" t="s">
        <v>524</v>
      </c>
      <c r="C83" s="404"/>
      <c r="D83" s="411">
        <v>504</v>
      </c>
      <c r="E83" s="411">
        <v>530</v>
      </c>
      <c r="F83" s="411">
        <v>526</v>
      </c>
      <c r="G83" s="411">
        <v>541</v>
      </c>
      <c r="H83" s="408">
        <v>538</v>
      </c>
      <c r="I83" s="408">
        <v>594</v>
      </c>
      <c r="J83" s="408">
        <v>544</v>
      </c>
      <c r="K83" s="409">
        <v>557</v>
      </c>
      <c r="L83" s="408">
        <v>582</v>
      </c>
      <c r="M83" s="408">
        <v>593</v>
      </c>
      <c r="N83" s="407">
        <v>1.8232907460550285</v>
      </c>
    </row>
    <row r="84" spans="1:14" s="451" customFormat="1" ht="13.15" customHeight="1" x14ac:dyDescent="0.2">
      <c r="A84" s="404"/>
      <c r="B84" s="404"/>
      <c r="C84" s="403" t="s">
        <v>525</v>
      </c>
      <c r="D84" s="458">
        <v>9164</v>
      </c>
      <c r="E84" s="458">
        <v>9345</v>
      </c>
      <c r="F84" s="458">
        <v>9505</v>
      </c>
      <c r="G84" s="458">
        <v>9456</v>
      </c>
      <c r="H84" s="459">
        <v>9567</v>
      </c>
      <c r="I84" s="459">
        <v>9971</v>
      </c>
      <c r="J84" s="459">
        <v>10253</v>
      </c>
      <c r="K84" s="460">
        <v>10791</v>
      </c>
      <c r="L84" s="459">
        <v>10699</v>
      </c>
      <c r="M84" s="459">
        <v>10790</v>
      </c>
      <c r="N84" s="407">
        <v>1.8314243052594659</v>
      </c>
    </row>
    <row r="85" spans="1:14" s="483" customFormat="1" ht="15" customHeight="1" x14ac:dyDescent="0.2">
      <c r="A85" s="478" t="s">
        <v>536</v>
      </c>
      <c r="B85" s="479"/>
      <c r="C85" s="478"/>
      <c r="D85" s="480">
        <v>9856.5998907605281</v>
      </c>
      <c r="E85" s="480">
        <v>9818.8606495865497</v>
      </c>
      <c r="F85" s="480">
        <v>9874.2234199425475</v>
      </c>
      <c r="G85" s="480">
        <v>9835.1899796653015</v>
      </c>
      <c r="H85" s="481">
        <v>9848.1288090298185</v>
      </c>
      <c r="I85" s="481">
        <v>10152.969282647866</v>
      </c>
      <c r="J85" s="481">
        <v>10253.783347630237</v>
      </c>
      <c r="K85" s="482">
        <v>10574.178803991219</v>
      </c>
      <c r="L85" s="481">
        <v>10263.521030176249</v>
      </c>
      <c r="M85" s="481">
        <v>10142.573566632549</v>
      </c>
      <c r="N85" s="407">
        <v>0.31828878756201551</v>
      </c>
    </row>
    <row r="86" spans="1:14" s="451" customFormat="1" ht="13.15" customHeight="1" x14ac:dyDescent="0.2">
      <c r="A86" s="404"/>
      <c r="B86" s="404" t="s">
        <v>497</v>
      </c>
      <c r="C86" s="403"/>
      <c r="D86" s="484">
        <v>0.24367476222812989</v>
      </c>
      <c r="E86" s="484">
        <v>-0.38288295753340362</v>
      </c>
      <c r="F86" s="484">
        <v>0.56384108433527036</v>
      </c>
      <c r="G86" s="484">
        <v>-0.39530643188011583</v>
      </c>
      <c r="H86" s="485">
        <v>0.13155647619689237</v>
      </c>
      <c r="I86" s="485">
        <v>3.0954151750994363</v>
      </c>
      <c r="J86" s="485">
        <v>0.99295154132563734</v>
      </c>
      <c r="K86" s="486">
        <v>3.1246559976813693</v>
      </c>
      <c r="L86" s="485">
        <v>-2.9378903040462312</v>
      </c>
      <c r="M86" s="485">
        <v>-1.1784207699102156</v>
      </c>
      <c r="N86" s="407">
        <v>0.32575945734967693</v>
      </c>
    </row>
    <row r="87" spans="1:14" s="451" customFormat="1" ht="2.25" customHeight="1" x14ac:dyDescent="0.2">
      <c r="A87" s="515"/>
      <c r="B87" s="516"/>
      <c r="C87" s="516"/>
      <c r="D87" s="517"/>
      <c r="E87" s="517"/>
      <c r="F87" s="517"/>
      <c r="G87" s="517"/>
      <c r="H87" s="80"/>
      <c r="I87" s="80"/>
      <c r="J87" s="80"/>
      <c r="K87" s="518"/>
      <c r="L87" s="80"/>
      <c r="M87" s="80"/>
      <c r="N87" s="519"/>
    </row>
    <row r="88" spans="1:14" ht="3" customHeight="1" x14ac:dyDescent="0.2">
      <c r="K88" s="491"/>
      <c r="L88" s="491"/>
      <c r="M88" s="491"/>
    </row>
    <row r="89" spans="1:14" ht="12" customHeight="1" x14ac:dyDescent="0.15">
      <c r="A89" s="437" t="s">
        <v>440</v>
      </c>
      <c r="B89" s="827" t="s">
        <v>537</v>
      </c>
      <c r="C89" s="827"/>
      <c r="D89" s="827"/>
      <c r="E89" s="827"/>
      <c r="F89" s="827"/>
      <c r="G89" s="827"/>
      <c r="H89" s="827"/>
      <c r="I89" s="827"/>
      <c r="J89" s="827"/>
      <c r="K89" s="827"/>
      <c r="L89" s="827"/>
      <c r="M89" s="827"/>
      <c r="N89" s="827"/>
    </row>
    <row r="90" spans="1:14" ht="12" customHeight="1" x14ac:dyDescent="0.15">
      <c r="A90" s="437" t="s">
        <v>442</v>
      </c>
      <c r="B90" s="827" t="s">
        <v>538</v>
      </c>
      <c r="C90" s="827"/>
      <c r="D90" s="827"/>
      <c r="E90" s="827"/>
      <c r="F90" s="827"/>
      <c r="G90" s="827"/>
      <c r="H90" s="827"/>
      <c r="I90" s="827"/>
      <c r="J90" s="827"/>
      <c r="K90" s="827"/>
      <c r="L90" s="827"/>
      <c r="M90" s="827"/>
      <c r="N90" s="827"/>
    </row>
    <row r="91" spans="1:14" ht="12" customHeight="1" x14ac:dyDescent="0.15">
      <c r="A91" s="437" t="s">
        <v>500</v>
      </c>
      <c r="B91" s="827" t="s">
        <v>539</v>
      </c>
      <c r="C91" s="827"/>
      <c r="D91" s="827"/>
      <c r="E91" s="827"/>
      <c r="F91" s="827"/>
      <c r="G91" s="827"/>
      <c r="H91" s="827"/>
      <c r="I91" s="827"/>
      <c r="J91" s="827"/>
      <c r="K91" s="827"/>
      <c r="L91" s="827"/>
      <c r="M91" s="827"/>
      <c r="N91" s="827"/>
    </row>
    <row r="92" spans="1:14" s="410" customFormat="1" ht="11.25" x14ac:dyDescent="0.2"/>
    <row r="93" spans="1:14" s="410" customFormat="1" ht="11.25" x14ac:dyDescent="0.2"/>
    <row r="94" spans="1:14" s="410" customFormat="1" ht="11.25" x14ac:dyDescent="0.2"/>
    <row r="95" spans="1:14" s="410" customFormat="1" ht="11.25" x14ac:dyDescent="0.2"/>
    <row r="96" spans="1:14" s="410" customFormat="1" ht="11.25" x14ac:dyDescent="0.2"/>
  </sheetData>
  <mergeCells count="4">
    <mergeCell ref="B46:K46"/>
    <mergeCell ref="B89:N89"/>
    <mergeCell ref="B90:N90"/>
    <mergeCell ref="B91:N91"/>
  </mergeCells>
  <printOptions horizontalCentered="1"/>
  <pageMargins left="0.51181102362204722" right="0.31496062992125984" top="0.51181102362204722" bottom="0.35433070866141736" header="0.31496062992125984" footer="0.31496062992125984"/>
  <pageSetup orientation="landscape" r:id="rId1"/>
  <rowBreaks count="1" manualBreakCount="1">
    <brk id="47"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selection activeCell="J45" sqref="J45"/>
    </sheetView>
  </sheetViews>
  <sheetFormatPr defaultColWidth="8.85546875" defaultRowHeight="12" x14ac:dyDescent="0.2"/>
  <cols>
    <col min="1" max="2" width="2.28515625" style="489" customWidth="1"/>
    <col min="3" max="3" width="26.140625" style="489" customWidth="1"/>
    <col min="4" max="9" width="8.5703125" style="490" customWidth="1"/>
    <col min="10" max="10" width="8.5703125" style="491" customWidth="1"/>
    <col min="11" max="14" width="8.5703125" style="490" customWidth="1"/>
    <col min="15" max="15" width="1.85546875" style="439" customWidth="1"/>
    <col min="16" max="16384" width="8.85546875" style="490"/>
  </cols>
  <sheetData>
    <row r="1" spans="1:15" s="395" customFormat="1" ht="15" x14ac:dyDescent="0.2">
      <c r="A1" s="394" t="s">
        <v>540</v>
      </c>
      <c r="J1" s="396"/>
      <c r="O1" s="528"/>
    </row>
    <row r="2" spans="1:15" s="449" customFormat="1" ht="33.75" x14ac:dyDescent="0.2">
      <c r="A2" s="398"/>
      <c r="B2" s="398"/>
      <c r="C2" s="398"/>
      <c r="D2" s="399" t="s">
        <v>420</v>
      </c>
      <c r="E2" s="399" t="s">
        <v>421</v>
      </c>
      <c r="F2" s="399" t="s">
        <v>422</v>
      </c>
      <c r="G2" s="399" t="s">
        <v>423</v>
      </c>
      <c r="H2" s="399" t="s">
        <v>424</v>
      </c>
      <c r="I2" s="399" t="s">
        <v>425</v>
      </c>
      <c r="J2" s="399" t="s">
        <v>244</v>
      </c>
      <c r="K2" s="400" t="s">
        <v>426</v>
      </c>
      <c r="L2" s="399" t="s">
        <v>146</v>
      </c>
      <c r="M2" s="399" t="s">
        <v>179</v>
      </c>
      <c r="N2" s="401" t="s">
        <v>427</v>
      </c>
      <c r="O2" s="529"/>
    </row>
    <row r="3" spans="1:15" s="451" customFormat="1" ht="11.25" x14ac:dyDescent="0.2">
      <c r="A3" s="403" t="s">
        <v>541</v>
      </c>
      <c r="B3" s="404"/>
      <c r="C3" s="404"/>
      <c r="D3" s="410"/>
      <c r="E3" s="410"/>
      <c r="F3" s="410"/>
      <c r="G3" s="410"/>
      <c r="H3" s="410"/>
      <c r="I3" s="225"/>
      <c r="J3" s="225"/>
      <c r="K3" s="405"/>
      <c r="L3" s="225"/>
      <c r="M3" s="225"/>
      <c r="N3" s="530" t="s">
        <v>428</v>
      </c>
      <c r="O3" s="531"/>
    </row>
    <row r="4" spans="1:15" s="451" customFormat="1" ht="11.25" x14ac:dyDescent="0.2">
      <c r="A4" s="404"/>
      <c r="B4" s="404" t="s">
        <v>542</v>
      </c>
      <c r="C4" s="404"/>
      <c r="D4" s="225">
        <v>30221</v>
      </c>
      <c r="E4" s="225">
        <v>27228</v>
      </c>
      <c r="F4" s="225">
        <v>27326</v>
      </c>
      <c r="G4" s="225">
        <v>26526</v>
      </c>
      <c r="H4" s="225">
        <v>26679</v>
      </c>
      <c r="I4" s="225">
        <v>27192</v>
      </c>
      <c r="J4" s="225">
        <v>27940</v>
      </c>
      <c r="K4" s="405">
        <v>28600</v>
      </c>
      <c r="L4" s="225">
        <v>28630</v>
      </c>
      <c r="M4" s="225">
        <v>28660</v>
      </c>
      <c r="N4" s="407">
        <v>-0.58754079470603182</v>
      </c>
      <c r="O4" s="531"/>
    </row>
    <row r="5" spans="1:15" s="451" customFormat="1" ht="13.5" x14ac:dyDescent="0.2">
      <c r="A5" s="404"/>
      <c r="B5" s="404" t="s">
        <v>543</v>
      </c>
      <c r="C5" s="404"/>
      <c r="D5" s="408">
        <v>4295</v>
      </c>
      <c r="E5" s="408">
        <v>4346</v>
      </c>
      <c r="F5" s="408">
        <v>4508</v>
      </c>
      <c r="G5" s="408">
        <v>4640</v>
      </c>
      <c r="H5" s="408">
        <v>4798</v>
      </c>
      <c r="I5" s="408">
        <v>4803</v>
      </c>
      <c r="J5" s="408">
        <v>4850</v>
      </c>
      <c r="K5" s="409">
        <v>4918</v>
      </c>
      <c r="L5" s="408">
        <v>4921</v>
      </c>
      <c r="M5" s="408">
        <v>4676</v>
      </c>
      <c r="N5" s="407">
        <v>0.94882292130193946</v>
      </c>
      <c r="O5" s="532"/>
    </row>
    <row r="6" spans="1:15" s="451" customFormat="1" ht="13.5" x14ac:dyDescent="0.2">
      <c r="A6" s="404"/>
      <c r="B6" s="404"/>
      <c r="C6" s="403" t="s">
        <v>544</v>
      </c>
      <c r="D6" s="412">
        <v>34516</v>
      </c>
      <c r="E6" s="412">
        <v>31574</v>
      </c>
      <c r="F6" s="413">
        <v>31834</v>
      </c>
      <c r="G6" s="413">
        <v>31166</v>
      </c>
      <c r="H6" s="413">
        <v>31477</v>
      </c>
      <c r="I6" s="413">
        <v>31995</v>
      </c>
      <c r="J6" s="413">
        <v>32790</v>
      </c>
      <c r="K6" s="414">
        <v>33518</v>
      </c>
      <c r="L6" s="413">
        <v>33551</v>
      </c>
      <c r="M6" s="413">
        <v>33336</v>
      </c>
      <c r="N6" s="407">
        <v>-0.38575505205492577</v>
      </c>
      <c r="O6" s="533"/>
    </row>
    <row r="7" spans="1:15" s="451" customFormat="1" ht="11.25" x14ac:dyDescent="0.2">
      <c r="A7" s="403" t="s">
        <v>495</v>
      </c>
      <c r="B7" s="404"/>
      <c r="C7" s="404"/>
      <c r="D7" s="423"/>
      <c r="E7" s="423"/>
      <c r="F7" s="423"/>
      <c r="G7" s="423"/>
      <c r="H7" s="423"/>
      <c r="I7" s="424"/>
      <c r="J7" s="424"/>
      <c r="K7" s="425"/>
      <c r="L7" s="424"/>
      <c r="M7" s="424"/>
      <c r="N7" s="407"/>
      <c r="O7" s="426"/>
    </row>
    <row r="8" spans="1:15" s="451" customFormat="1" ht="11.25" x14ac:dyDescent="0.2">
      <c r="A8" s="404"/>
      <c r="B8" s="404" t="s">
        <v>545</v>
      </c>
      <c r="C8" s="404"/>
      <c r="D8" s="423">
        <v>-3.6104997926833193</v>
      </c>
      <c r="E8" s="423">
        <v>-9.9037093411865946</v>
      </c>
      <c r="F8" s="423">
        <v>0.35992360805052748</v>
      </c>
      <c r="G8" s="423">
        <v>-2.9276147259020724</v>
      </c>
      <c r="H8" s="423">
        <v>0.5767925808640495</v>
      </c>
      <c r="I8" s="424">
        <v>1.9228606769369216</v>
      </c>
      <c r="J8" s="424">
        <v>2.7508090614886793</v>
      </c>
      <c r="K8" s="425">
        <v>2.3622047244094446</v>
      </c>
      <c r="L8" s="424">
        <v>0.10489510489510856</v>
      </c>
      <c r="M8" s="424">
        <v>0.10478519035976852</v>
      </c>
      <c r="N8" s="407">
        <v>-0.82595529127674838</v>
      </c>
      <c r="O8" s="426"/>
    </row>
    <row r="9" spans="1:15" s="451" customFormat="1" ht="11.25" x14ac:dyDescent="0.2">
      <c r="A9" s="404"/>
      <c r="B9" s="404" t="s">
        <v>546</v>
      </c>
      <c r="C9" s="404"/>
      <c r="D9" s="423">
        <v>-4.7249334516415225</v>
      </c>
      <c r="E9" s="423">
        <v>1.1874272409778897</v>
      </c>
      <c r="F9" s="423">
        <v>3.7275655775425687</v>
      </c>
      <c r="G9" s="423">
        <v>2.9281277728482769</v>
      </c>
      <c r="H9" s="423">
        <v>3.4051724137931005</v>
      </c>
      <c r="I9" s="424">
        <v>0.10421008753647154</v>
      </c>
      <c r="J9" s="424">
        <v>0.97855506974806605</v>
      </c>
      <c r="K9" s="425">
        <v>1.4020618556701114</v>
      </c>
      <c r="L9" s="424">
        <v>6.1000406669386997E-2</v>
      </c>
      <c r="M9" s="424">
        <v>-4.9786628733997196</v>
      </c>
      <c r="N9" s="407">
        <v>0.40905240997446279</v>
      </c>
      <c r="O9" s="426"/>
    </row>
    <row r="10" spans="1:15" s="451" customFormat="1" ht="11.25" x14ac:dyDescent="0.2">
      <c r="A10" s="403" t="s">
        <v>547</v>
      </c>
      <c r="B10" s="404"/>
      <c r="C10" s="404"/>
      <c r="D10" s="410"/>
      <c r="E10" s="410"/>
      <c r="F10" s="410"/>
      <c r="G10" s="410"/>
      <c r="H10" s="410"/>
      <c r="I10" s="225"/>
      <c r="J10" s="225"/>
      <c r="K10" s="405"/>
      <c r="L10" s="225"/>
      <c r="M10" s="225"/>
      <c r="N10" s="407"/>
      <c r="O10" s="426"/>
    </row>
    <row r="11" spans="1:15" s="451" customFormat="1" ht="11.25" x14ac:dyDescent="0.2">
      <c r="A11" s="404"/>
      <c r="B11" s="404" t="s">
        <v>548</v>
      </c>
      <c r="C11" s="404"/>
      <c r="D11" s="534">
        <v>129.38706686753969</v>
      </c>
      <c r="E11" s="534">
        <v>142.4950592259454</v>
      </c>
      <c r="F11" s="534">
        <v>142.81240183451655</v>
      </c>
      <c r="G11" s="534">
        <v>147.24510684720528</v>
      </c>
      <c r="H11" s="534">
        <v>147.5763573402802</v>
      </c>
      <c r="I11" s="535">
        <v>146.67769964056885</v>
      </c>
      <c r="J11" s="535">
        <v>144.91039951204635</v>
      </c>
      <c r="K11" s="536">
        <v>143.39650337132286</v>
      </c>
      <c r="L11" s="535">
        <v>144.93618670084348</v>
      </c>
      <c r="M11" s="535">
        <v>147.55537556995441</v>
      </c>
      <c r="N11" s="407">
        <v>1.4706548449299861</v>
      </c>
      <c r="O11" s="426"/>
    </row>
    <row r="12" spans="1:15" ht="6" customHeight="1" x14ac:dyDescent="0.2">
      <c r="A12" s="427"/>
      <c r="B12" s="427"/>
      <c r="C12" s="427"/>
      <c r="D12" s="428"/>
      <c r="E12" s="428"/>
      <c r="F12" s="428"/>
      <c r="G12" s="428"/>
      <c r="H12" s="428"/>
      <c r="I12" s="429"/>
      <c r="J12" s="429"/>
      <c r="K12" s="430"/>
      <c r="L12" s="429"/>
      <c r="M12" s="429"/>
      <c r="N12" s="431"/>
    </row>
    <row r="14" spans="1:15" ht="30.75" customHeight="1" x14ac:dyDescent="0.2">
      <c r="A14" s="520">
        <v>1</v>
      </c>
      <c r="B14" s="884" t="s">
        <v>549</v>
      </c>
      <c r="C14" s="884"/>
      <c r="D14" s="884"/>
      <c r="E14" s="884"/>
      <c r="F14" s="884"/>
      <c r="G14" s="884"/>
      <c r="H14" s="884"/>
      <c r="I14" s="884"/>
      <c r="J14" s="884"/>
      <c r="K14" s="884"/>
      <c r="L14" s="884"/>
      <c r="M14" s="884"/>
      <c r="N14" s="884"/>
    </row>
    <row r="15" spans="1:15" ht="14.25" customHeight="1" x14ac:dyDescent="0.2">
      <c r="A15" s="537">
        <v>2</v>
      </c>
      <c r="B15" s="885" t="s">
        <v>550</v>
      </c>
      <c r="C15" s="885"/>
      <c r="D15" s="885"/>
      <c r="E15" s="885"/>
      <c r="F15" s="885"/>
      <c r="G15" s="885"/>
      <c r="H15" s="885"/>
      <c r="I15" s="885"/>
      <c r="J15" s="885"/>
      <c r="K15" s="885"/>
      <c r="L15" s="885"/>
      <c r="M15" s="885"/>
      <c r="N15" s="885"/>
    </row>
    <row r="16" spans="1:15" ht="13.5" customHeight="1" x14ac:dyDescent="0.2">
      <c r="A16" s="520">
        <v>3</v>
      </c>
      <c r="B16" s="538" t="s">
        <v>551</v>
      </c>
      <c r="C16" s="538"/>
      <c r="D16" s="539"/>
      <c r="E16" s="539"/>
      <c r="F16" s="539"/>
      <c r="G16" s="539"/>
      <c r="H16" s="539"/>
      <c r="I16" s="539"/>
      <c r="J16" s="540"/>
      <c r="K16" s="539"/>
      <c r="L16" s="539"/>
      <c r="M16" s="539"/>
      <c r="N16" s="539"/>
    </row>
    <row r="17" spans="1:15" ht="13.5" customHeight="1" x14ac:dyDescent="0.15">
      <c r="A17" s="520">
        <v>4</v>
      </c>
      <c r="B17" s="827" t="s">
        <v>552</v>
      </c>
      <c r="C17" s="827"/>
      <c r="D17" s="827"/>
      <c r="E17" s="827"/>
      <c r="F17" s="827"/>
      <c r="G17" s="827"/>
      <c r="H17" s="827"/>
      <c r="I17" s="827"/>
      <c r="J17" s="827"/>
      <c r="K17" s="827"/>
      <c r="L17" s="827"/>
      <c r="M17" s="827"/>
      <c r="N17" s="827"/>
    </row>
    <row r="19" spans="1:15" s="491" customFormat="1" x14ac:dyDescent="0.2">
      <c r="A19" s="541"/>
      <c r="B19" s="542"/>
      <c r="C19" s="542"/>
      <c r="O19" s="543"/>
    </row>
    <row r="20" spans="1:15" s="491" customFormat="1" x14ac:dyDescent="0.2">
      <c r="A20" s="542"/>
      <c r="B20" s="542"/>
      <c r="C20" s="542"/>
      <c r="O20" s="543"/>
    </row>
    <row r="21" spans="1:15" s="491" customFormat="1" x14ac:dyDescent="0.2">
      <c r="A21" s="542"/>
      <c r="B21" s="542"/>
      <c r="C21" s="542"/>
      <c r="O21" s="543"/>
    </row>
    <row r="22" spans="1:15" s="491" customFormat="1" x14ac:dyDescent="0.2">
      <c r="A22" s="542"/>
      <c r="B22" s="542"/>
      <c r="C22" s="542"/>
      <c r="O22" s="543"/>
    </row>
    <row r="23" spans="1:15" s="491" customFormat="1" x14ac:dyDescent="0.2">
      <c r="A23" s="542"/>
      <c r="B23" s="542"/>
      <c r="C23" s="542"/>
      <c r="O23" s="543"/>
    </row>
  </sheetData>
  <mergeCells count="3">
    <mergeCell ref="B14:N14"/>
    <mergeCell ref="B15:N15"/>
    <mergeCell ref="B17:N17"/>
  </mergeCells>
  <printOptions horizontalCentered="1"/>
  <pageMargins left="0.51181102362204722" right="0.31496062992125984" top="0.51181102362204722" bottom="0.35433070866141736" header="0.31496062992125984" footer="0.31496062992125984"/>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120" zoomScaleNormal="120" workbookViewId="0">
      <selection activeCell="C34" sqref="C34"/>
    </sheetView>
  </sheetViews>
  <sheetFormatPr defaultColWidth="8.85546875" defaultRowHeight="12" x14ac:dyDescent="0.2"/>
  <cols>
    <col min="1" max="1" width="2.28515625" style="457" customWidth="1"/>
    <col min="2" max="2" width="2.28515625" style="489" customWidth="1"/>
    <col min="3" max="3" width="27.28515625" style="489" customWidth="1"/>
    <col min="4" max="9" width="8.42578125" style="490" customWidth="1"/>
    <col min="10" max="13" width="8.42578125" style="491" customWidth="1"/>
    <col min="14" max="14" width="8.5703125" style="490" customWidth="1"/>
    <col min="15" max="16384" width="8.85546875" style="490"/>
  </cols>
  <sheetData>
    <row r="1" spans="1:14" s="395" customFormat="1" ht="16.7" customHeight="1" x14ac:dyDescent="0.2">
      <c r="A1" s="394" t="s">
        <v>553</v>
      </c>
      <c r="J1" s="396"/>
      <c r="K1" s="396"/>
      <c r="L1" s="396"/>
      <c r="M1" s="396"/>
    </row>
    <row r="2" spans="1:14" s="449" customFormat="1" ht="34.9" customHeight="1" x14ac:dyDescent="0.2">
      <c r="A2" s="398"/>
      <c r="B2" s="398" t="s">
        <v>419</v>
      </c>
      <c r="C2" s="398"/>
      <c r="D2" s="399" t="s">
        <v>420</v>
      </c>
      <c r="E2" s="399" t="s">
        <v>421</v>
      </c>
      <c r="F2" s="399" t="s">
        <v>422</v>
      </c>
      <c r="G2" s="399" t="s">
        <v>423</v>
      </c>
      <c r="H2" s="399" t="s">
        <v>424</v>
      </c>
      <c r="I2" s="399" t="s">
        <v>425</v>
      </c>
      <c r="J2" s="399" t="s">
        <v>244</v>
      </c>
      <c r="K2" s="400" t="s">
        <v>426</v>
      </c>
      <c r="L2" s="399" t="s">
        <v>146</v>
      </c>
      <c r="M2" s="399" t="s">
        <v>179</v>
      </c>
      <c r="N2" s="401" t="s">
        <v>427</v>
      </c>
    </row>
    <row r="3" spans="1:14" s="451" customFormat="1" ht="13.5" customHeight="1" x14ac:dyDescent="0.2">
      <c r="A3" s="403" t="s">
        <v>554</v>
      </c>
      <c r="B3" s="404"/>
      <c r="C3" s="404"/>
      <c r="D3" s="410"/>
      <c r="E3" s="410"/>
      <c r="F3" s="410"/>
      <c r="G3" s="410"/>
      <c r="H3" s="410"/>
      <c r="I3" s="225"/>
      <c r="J3" s="225"/>
      <c r="K3" s="405"/>
      <c r="L3" s="225"/>
      <c r="M3" s="225"/>
      <c r="N3" s="530" t="s">
        <v>428</v>
      </c>
    </row>
    <row r="4" spans="1:14" s="451" customFormat="1" ht="9.75" customHeight="1" x14ac:dyDescent="0.2">
      <c r="A4" s="403"/>
      <c r="B4" s="404" t="s">
        <v>555</v>
      </c>
      <c r="C4" s="404"/>
      <c r="D4" s="410"/>
      <c r="E4" s="410"/>
      <c r="F4" s="410"/>
      <c r="G4" s="410"/>
      <c r="H4" s="410"/>
      <c r="I4" s="225"/>
      <c r="J4" s="225"/>
      <c r="K4" s="405"/>
      <c r="L4" s="225"/>
      <c r="M4" s="225"/>
      <c r="N4" s="407"/>
    </row>
    <row r="5" spans="1:14" s="451" customFormat="1" ht="9.75" customHeight="1" x14ac:dyDescent="0.2">
      <c r="A5" s="403"/>
      <c r="C5" s="404" t="s">
        <v>556</v>
      </c>
      <c r="D5" s="225">
        <v>433</v>
      </c>
      <c r="E5" s="225">
        <v>560</v>
      </c>
      <c r="F5" s="225">
        <v>509</v>
      </c>
      <c r="G5" s="225">
        <v>466</v>
      </c>
      <c r="H5" s="225">
        <v>420</v>
      </c>
      <c r="I5" s="225">
        <v>430</v>
      </c>
      <c r="J5" s="225">
        <v>474</v>
      </c>
      <c r="K5" s="405">
        <v>635</v>
      </c>
      <c r="L5" s="225">
        <v>687</v>
      </c>
      <c r="M5" s="225">
        <v>629</v>
      </c>
      <c r="N5" s="407">
        <v>4.2360830499107438</v>
      </c>
    </row>
    <row r="6" spans="1:14" s="451" customFormat="1" ht="9.75" customHeight="1" x14ac:dyDescent="0.2">
      <c r="A6" s="403"/>
      <c r="C6" s="404" t="s">
        <v>557</v>
      </c>
      <c r="D6" s="225">
        <v>924</v>
      </c>
      <c r="E6" s="225">
        <v>655</v>
      </c>
      <c r="F6" s="225">
        <v>591</v>
      </c>
      <c r="G6" s="225">
        <v>507</v>
      </c>
      <c r="H6" s="225">
        <v>718</v>
      </c>
      <c r="I6" s="225">
        <v>746</v>
      </c>
      <c r="J6" s="225">
        <v>792</v>
      </c>
      <c r="K6" s="405">
        <v>897</v>
      </c>
      <c r="L6" s="225">
        <v>831</v>
      </c>
      <c r="M6" s="225">
        <v>857</v>
      </c>
      <c r="N6" s="407">
        <v>-0.83289155596979469</v>
      </c>
    </row>
    <row r="7" spans="1:14" s="451" customFormat="1" ht="10.5" customHeight="1" x14ac:dyDescent="0.2">
      <c r="A7" s="403"/>
      <c r="B7" s="404" t="s">
        <v>558</v>
      </c>
      <c r="C7" s="404"/>
      <c r="D7" s="225">
        <v>916</v>
      </c>
      <c r="E7" s="225">
        <v>732</v>
      </c>
      <c r="F7" s="225">
        <v>742</v>
      </c>
      <c r="G7" s="225">
        <v>690</v>
      </c>
      <c r="H7" s="225">
        <v>900</v>
      </c>
      <c r="I7" s="225">
        <v>923</v>
      </c>
      <c r="J7" s="225">
        <v>1004</v>
      </c>
      <c r="K7" s="405">
        <v>1218</v>
      </c>
      <c r="L7" s="225">
        <v>1037</v>
      </c>
      <c r="M7" s="225">
        <v>854</v>
      </c>
      <c r="N7" s="407">
        <v>-0.77569991982068265</v>
      </c>
    </row>
    <row r="8" spans="1:14" s="451" customFormat="1" ht="10.5" customHeight="1" x14ac:dyDescent="0.2">
      <c r="A8" s="403"/>
      <c r="B8" s="404" t="s">
        <v>559</v>
      </c>
      <c r="C8" s="404"/>
      <c r="D8" s="225">
        <v>1080</v>
      </c>
      <c r="E8" s="225">
        <v>921</v>
      </c>
      <c r="F8" s="225">
        <v>1005</v>
      </c>
      <c r="G8" s="225">
        <v>1017</v>
      </c>
      <c r="H8" s="225">
        <v>822</v>
      </c>
      <c r="I8" s="225">
        <v>867</v>
      </c>
      <c r="J8" s="225">
        <v>823</v>
      </c>
      <c r="K8" s="405">
        <v>1169</v>
      </c>
      <c r="L8" s="225">
        <v>1283</v>
      </c>
      <c r="M8" s="225">
        <v>1676</v>
      </c>
      <c r="N8" s="407">
        <v>5.0039373801419984</v>
      </c>
    </row>
    <row r="9" spans="1:14" s="451" customFormat="1" ht="9.75" customHeight="1" x14ac:dyDescent="0.2">
      <c r="A9" s="403"/>
      <c r="B9" s="404" t="s">
        <v>560</v>
      </c>
      <c r="C9" s="404"/>
      <c r="D9" s="225">
        <v>39</v>
      </c>
      <c r="E9" s="225">
        <v>37</v>
      </c>
      <c r="F9" s="225">
        <v>48</v>
      </c>
      <c r="G9" s="225">
        <v>80</v>
      </c>
      <c r="H9" s="225">
        <v>83</v>
      </c>
      <c r="I9" s="225">
        <v>51</v>
      </c>
      <c r="J9" s="225">
        <v>41</v>
      </c>
      <c r="K9" s="405">
        <v>152</v>
      </c>
      <c r="L9" s="225">
        <v>136</v>
      </c>
      <c r="M9" s="225">
        <v>127</v>
      </c>
      <c r="N9" s="407">
        <v>14.017368319432544</v>
      </c>
    </row>
    <row r="10" spans="1:14" s="451" customFormat="1" ht="11.1" customHeight="1" x14ac:dyDescent="0.2">
      <c r="A10" s="403"/>
      <c r="B10" s="404" t="s">
        <v>561</v>
      </c>
      <c r="C10" s="404"/>
      <c r="D10" s="225">
        <v>10</v>
      </c>
      <c r="E10" s="225">
        <v>1</v>
      </c>
      <c r="F10" s="225">
        <v>0</v>
      </c>
      <c r="G10" s="225">
        <v>0</v>
      </c>
      <c r="H10" s="225">
        <v>0</v>
      </c>
      <c r="I10" s="225">
        <v>0</v>
      </c>
      <c r="J10" s="225">
        <v>0</v>
      </c>
      <c r="K10" s="405">
        <v>0</v>
      </c>
      <c r="L10" s="225">
        <v>0</v>
      </c>
      <c r="M10" s="225">
        <v>0</v>
      </c>
      <c r="N10" s="407" t="s">
        <v>455</v>
      </c>
    </row>
    <row r="11" spans="1:14" ht="9.75" customHeight="1" x14ac:dyDescent="0.2">
      <c r="B11" s="404" t="s">
        <v>562</v>
      </c>
      <c r="D11" s="225">
        <v>197</v>
      </c>
      <c r="E11" s="225">
        <v>194</v>
      </c>
      <c r="F11" s="225">
        <v>6</v>
      </c>
      <c r="G11" s="225">
        <v>0</v>
      </c>
      <c r="H11" s="225">
        <v>0</v>
      </c>
      <c r="I11" s="225">
        <v>0</v>
      </c>
      <c r="J11" s="225">
        <v>0</v>
      </c>
      <c r="K11" s="405">
        <v>0</v>
      </c>
      <c r="L11" s="225">
        <v>0</v>
      </c>
      <c r="M11" s="225">
        <v>0</v>
      </c>
      <c r="N11" s="407" t="s">
        <v>455</v>
      </c>
    </row>
    <row r="12" spans="1:14" s="451" customFormat="1" ht="9.75" customHeight="1" x14ac:dyDescent="0.2">
      <c r="A12" s="403"/>
      <c r="B12" s="404" t="s">
        <v>563</v>
      </c>
      <c r="C12" s="404"/>
      <c r="D12" s="225">
        <v>261</v>
      </c>
      <c r="E12" s="225">
        <v>245</v>
      </c>
      <c r="F12" s="225">
        <v>267</v>
      </c>
      <c r="G12" s="225">
        <v>298</v>
      </c>
      <c r="H12" s="225">
        <v>326</v>
      </c>
      <c r="I12" s="225">
        <v>290</v>
      </c>
      <c r="J12" s="225">
        <v>301</v>
      </c>
      <c r="K12" s="405">
        <v>515</v>
      </c>
      <c r="L12" s="225">
        <v>451</v>
      </c>
      <c r="M12" s="225">
        <v>448</v>
      </c>
      <c r="N12" s="407">
        <v>6.1868735439221556</v>
      </c>
    </row>
    <row r="13" spans="1:14" s="451" customFormat="1" ht="9.75" customHeight="1" x14ac:dyDescent="0.2">
      <c r="A13" s="403"/>
      <c r="B13" s="404" t="s">
        <v>564</v>
      </c>
      <c r="C13" s="404"/>
      <c r="D13" s="225">
        <v>230</v>
      </c>
      <c r="E13" s="225">
        <v>196</v>
      </c>
      <c r="F13" s="225">
        <v>92</v>
      </c>
      <c r="G13" s="225">
        <v>65</v>
      </c>
      <c r="H13" s="225">
        <v>107</v>
      </c>
      <c r="I13" s="225">
        <v>127</v>
      </c>
      <c r="J13" s="225">
        <v>184</v>
      </c>
      <c r="K13" s="405">
        <v>303</v>
      </c>
      <c r="L13" s="225">
        <v>361</v>
      </c>
      <c r="M13" s="225">
        <v>183</v>
      </c>
      <c r="N13" s="407">
        <v>-2.5079392558268299</v>
      </c>
    </row>
    <row r="14" spans="1:14" s="451" customFormat="1" ht="10.5" customHeight="1" x14ac:dyDescent="0.2">
      <c r="A14" s="403"/>
      <c r="B14" s="404" t="s">
        <v>565</v>
      </c>
      <c r="C14" s="404"/>
      <c r="D14" s="408">
        <v>20</v>
      </c>
      <c r="E14" s="408">
        <v>24</v>
      </c>
      <c r="F14" s="408">
        <v>19</v>
      </c>
      <c r="G14" s="408">
        <v>28</v>
      </c>
      <c r="H14" s="408">
        <v>31</v>
      </c>
      <c r="I14" s="408">
        <v>25</v>
      </c>
      <c r="J14" s="408">
        <v>40</v>
      </c>
      <c r="K14" s="409">
        <v>67</v>
      </c>
      <c r="L14" s="408">
        <v>69</v>
      </c>
      <c r="M14" s="408">
        <v>40</v>
      </c>
      <c r="N14" s="407">
        <v>8.00597388923061</v>
      </c>
    </row>
    <row r="15" spans="1:14" s="451" customFormat="1" ht="1.5" customHeight="1" x14ac:dyDescent="0.2">
      <c r="A15" s="403"/>
      <c r="B15" s="404"/>
      <c r="C15" s="404"/>
      <c r="D15" s="408"/>
      <c r="E15" s="408"/>
      <c r="F15" s="408"/>
      <c r="G15" s="408"/>
      <c r="H15" s="408"/>
      <c r="I15" s="408"/>
      <c r="J15" s="408"/>
      <c r="K15" s="409"/>
      <c r="L15" s="408"/>
      <c r="M15" s="408"/>
      <c r="N15" s="407"/>
    </row>
    <row r="16" spans="1:14" s="451" customFormat="1" ht="12" customHeight="1" x14ac:dyDescent="0.2">
      <c r="A16" s="403"/>
      <c r="B16" s="404"/>
      <c r="C16" s="404"/>
      <c r="D16" s="452">
        <v>4110</v>
      </c>
      <c r="E16" s="452">
        <v>3565</v>
      </c>
      <c r="F16" s="452">
        <v>3279</v>
      </c>
      <c r="G16" s="452">
        <v>3151</v>
      </c>
      <c r="H16" s="452">
        <v>3407</v>
      </c>
      <c r="I16" s="452">
        <v>3459</v>
      </c>
      <c r="J16" s="452">
        <v>3659</v>
      </c>
      <c r="K16" s="453">
        <v>4956</v>
      </c>
      <c r="L16" s="452">
        <v>4855</v>
      </c>
      <c r="M16" s="452">
        <v>4814</v>
      </c>
      <c r="N16" s="407">
        <v>1.772246856624915</v>
      </c>
    </row>
    <row r="17" spans="1:14" s="451" customFormat="1" ht="12" customHeight="1" x14ac:dyDescent="0.2">
      <c r="A17" s="403" t="s">
        <v>566</v>
      </c>
      <c r="B17" s="404"/>
      <c r="C17" s="404"/>
      <c r="D17" s="225"/>
      <c r="E17" s="225"/>
      <c r="F17" s="225"/>
      <c r="G17" s="225"/>
      <c r="H17" s="225"/>
      <c r="I17" s="225"/>
      <c r="J17" s="225"/>
      <c r="K17" s="405"/>
      <c r="L17" s="225"/>
      <c r="M17" s="225"/>
      <c r="N17" s="407"/>
    </row>
    <row r="18" spans="1:14" s="451" customFormat="1" ht="9.75" customHeight="1" x14ac:dyDescent="0.2">
      <c r="A18" s="403"/>
      <c r="B18" s="454" t="s">
        <v>567</v>
      </c>
      <c r="C18" s="454"/>
      <c r="D18" s="225">
        <v>1519</v>
      </c>
      <c r="E18" s="225">
        <v>1703</v>
      </c>
      <c r="F18" s="225">
        <v>1929</v>
      </c>
      <c r="G18" s="225">
        <v>2036</v>
      </c>
      <c r="H18" s="225">
        <v>2169</v>
      </c>
      <c r="I18" s="225">
        <v>2306</v>
      </c>
      <c r="J18" s="225">
        <v>2444</v>
      </c>
      <c r="K18" s="405">
        <v>2421</v>
      </c>
      <c r="L18" s="225">
        <v>2434</v>
      </c>
      <c r="M18" s="225">
        <v>2961</v>
      </c>
      <c r="N18" s="407">
        <v>7.6983275748380375</v>
      </c>
    </row>
    <row r="19" spans="1:14" s="451" customFormat="1" ht="9.75" customHeight="1" x14ac:dyDescent="0.2">
      <c r="A19" s="403"/>
      <c r="B19" s="404" t="s">
        <v>568</v>
      </c>
      <c r="C19" s="404"/>
      <c r="D19" s="225">
        <v>67</v>
      </c>
      <c r="E19" s="225">
        <v>108</v>
      </c>
      <c r="F19" s="225">
        <v>94</v>
      </c>
      <c r="G19" s="225">
        <v>52</v>
      </c>
      <c r="H19" s="225">
        <v>28</v>
      </c>
      <c r="I19" s="225">
        <v>15</v>
      </c>
      <c r="J19" s="225">
        <v>2</v>
      </c>
      <c r="K19" s="405">
        <v>13</v>
      </c>
      <c r="L19" s="225">
        <v>7</v>
      </c>
      <c r="M19" s="225">
        <v>18</v>
      </c>
      <c r="N19" s="407">
        <v>-13.587310459200651</v>
      </c>
    </row>
    <row r="20" spans="1:14" s="451" customFormat="1" ht="9.75" customHeight="1" x14ac:dyDescent="0.2">
      <c r="A20" s="403"/>
      <c r="B20" s="404" t="s">
        <v>569</v>
      </c>
      <c r="C20" s="404"/>
      <c r="D20" s="225">
        <v>730</v>
      </c>
      <c r="E20" s="225">
        <v>734</v>
      </c>
      <c r="F20" s="225">
        <v>540</v>
      </c>
      <c r="G20" s="225">
        <v>202</v>
      </c>
      <c r="H20" s="225">
        <v>76</v>
      </c>
      <c r="I20" s="225">
        <v>25</v>
      </c>
      <c r="J20" s="225">
        <v>38</v>
      </c>
      <c r="K20" s="405">
        <v>0</v>
      </c>
      <c r="L20" s="225">
        <v>0</v>
      </c>
      <c r="M20" s="225">
        <v>0</v>
      </c>
      <c r="N20" s="407">
        <v>-100</v>
      </c>
    </row>
    <row r="21" spans="1:14" s="451" customFormat="1" ht="9.75" customHeight="1" x14ac:dyDescent="0.2">
      <c r="A21" s="403"/>
      <c r="B21" s="454" t="s">
        <v>570</v>
      </c>
      <c r="C21" s="454"/>
      <c r="D21" s="225">
        <v>6</v>
      </c>
      <c r="E21" s="225">
        <v>9</v>
      </c>
      <c r="F21" s="225">
        <v>10</v>
      </c>
      <c r="G21" s="225">
        <v>8</v>
      </c>
      <c r="H21" s="225">
        <v>5</v>
      </c>
      <c r="I21" s="225">
        <v>23</v>
      </c>
      <c r="J21" s="225">
        <v>4</v>
      </c>
      <c r="K21" s="405">
        <v>34</v>
      </c>
      <c r="L21" s="225">
        <v>20</v>
      </c>
      <c r="M21" s="225">
        <v>3</v>
      </c>
      <c r="N21" s="407">
        <v>-7.4125287712709547</v>
      </c>
    </row>
    <row r="22" spans="1:14" s="451" customFormat="1" ht="9.75" customHeight="1" x14ac:dyDescent="0.2">
      <c r="A22" s="403"/>
      <c r="B22" s="454" t="s">
        <v>571</v>
      </c>
      <c r="C22" s="454"/>
      <c r="D22" s="225">
        <v>48</v>
      </c>
      <c r="E22" s="225">
        <v>92</v>
      </c>
      <c r="F22" s="225">
        <v>73</v>
      </c>
      <c r="G22" s="225">
        <v>82</v>
      </c>
      <c r="H22" s="225">
        <v>88</v>
      </c>
      <c r="I22" s="225">
        <v>90</v>
      </c>
      <c r="J22" s="225">
        <v>62</v>
      </c>
      <c r="K22" s="405">
        <v>60</v>
      </c>
      <c r="L22" s="225">
        <v>40</v>
      </c>
      <c r="M22" s="225">
        <v>40</v>
      </c>
      <c r="N22" s="407">
        <v>-2.0054137073244327</v>
      </c>
    </row>
    <row r="23" spans="1:14" s="451" customFormat="1" ht="9" customHeight="1" x14ac:dyDescent="0.2">
      <c r="A23" s="403"/>
      <c r="B23" s="404" t="s">
        <v>572</v>
      </c>
      <c r="C23" s="404"/>
      <c r="D23" s="225">
        <v>81</v>
      </c>
      <c r="E23" s="225">
        <v>74</v>
      </c>
      <c r="F23" s="225">
        <v>97</v>
      </c>
      <c r="G23" s="225">
        <v>100</v>
      </c>
      <c r="H23" s="225">
        <v>69</v>
      </c>
      <c r="I23" s="225">
        <v>68</v>
      </c>
      <c r="J23" s="225">
        <v>86</v>
      </c>
      <c r="K23" s="405">
        <v>90</v>
      </c>
      <c r="L23" s="225">
        <v>105</v>
      </c>
      <c r="M23" s="225">
        <v>105</v>
      </c>
      <c r="N23" s="407">
        <v>2.9254318338843621</v>
      </c>
    </row>
    <row r="24" spans="1:14" s="451" customFormat="1" ht="9.75" customHeight="1" x14ac:dyDescent="0.2">
      <c r="A24" s="403"/>
      <c r="B24" s="404" t="s">
        <v>573</v>
      </c>
      <c r="C24" s="404"/>
      <c r="D24" s="225">
        <v>18</v>
      </c>
      <c r="E24" s="225">
        <v>19</v>
      </c>
      <c r="F24" s="225">
        <v>10</v>
      </c>
      <c r="G24" s="225">
        <v>13</v>
      </c>
      <c r="H24" s="225">
        <v>25</v>
      </c>
      <c r="I24" s="225">
        <v>23</v>
      </c>
      <c r="J24" s="225">
        <v>27</v>
      </c>
      <c r="K24" s="405">
        <v>83</v>
      </c>
      <c r="L24" s="225">
        <v>29</v>
      </c>
      <c r="M24" s="225">
        <v>27</v>
      </c>
      <c r="N24" s="407">
        <v>4.6081918643214648</v>
      </c>
    </row>
    <row r="25" spans="1:14" s="451" customFormat="1" ht="12" customHeight="1" x14ac:dyDescent="0.2">
      <c r="A25" s="403"/>
      <c r="B25" s="454" t="s">
        <v>574</v>
      </c>
      <c r="C25" s="454"/>
      <c r="D25" s="408">
        <v>1</v>
      </c>
      <c r="E25" s="408">
        <v>5</v>
      </c>
      <c r="F25" s="408">
        <v>12</v>
      </c>
      <c r="G25" s="408">
        <v>26</v>
      </c>
      <c r="H25" s="408">
        <v>28</v>
      </c>
      <c r="I25" s="408">
        <v>23</v>
      </c>
      <c r="J25" s="408">
        <v>62</v>
      </c>
      <c r="K25" s="409">
        <v>0</v>
      </c>
      <c r="L25" s="408">
        <v>0</v>
      </c>
      <c r="M25" s="408">
        <v>0</v>
      </c>
      <c r="N25" s="407" t="s">
        <v>455</v>
      </c>
    </row>
    <row r="26" spans="1:14" s="451" customFormat="1" ht="12" customHeight="1" x14ac:dyDescent="0.2">
      <c r="A26" s="403"/>
      <c r="B26" s="404"/>
      <c r="C26" s="404"/>
      <c r="D26" s="456">
        <v>2470</v>
      </c>
      <c r="E26" s="452">
        <v>2744</v>
      </c>
      <c r="F26" s="452">
        <v>2765</v>
      </c>
      <c r="G26" s="452">
        <v>2519</v>
      </c>
      <c r="H26" s="456">
        <v>2488</v>
      </c>
      <c r="I26" s="452">
        <v>2573</v>
      </c>
      <c r="J26" s="452">
        <v>2725</v>
      </c>
      <c r="K26" s="453">
        <v>2701</v>
      </c>
      <c r="L26" s="452">
        <v>2635</v>
      </c>
      <c r="M26" s="452">
        <v>3154</v>
      </c>
      <c r="N26" s="407">
        <v>2.7533717555474402</v>
      </c>
    </row>
    <row r="27" spans="1:14" s="451" customFormat="1" ht="13.5" customHeight="1" x14ac:dyDescent="0.2">
      <c r="A27" s="403"/>
      <c r="B27" s="404"/>
      <c r="C27" s="403" t="s">
        <v>575</v>
      </c>
      <c r="D27" s="458">
        <v>6580</v>
      </c>
      <c r="E27" s="459">
        <v>6309</v>
      </c>
      <c r="F27" s="459">
        <v>6044</v>
      </c>
      <c r="G27" s="459">
        <v>5670</v>
      </c>
      <c r="H27" s="458">
        <v>5895</v>
      </c>
      <c r="I27" s="459">
        <v>6032</v>
      </c>
      <c r="J27" s="459">
        <v>6384</v>
      </c>
      <c r="K27" s="460">
        <v>7657</v>
      </c>
      <c r="L27" s="459">
        <v>7490</v>
      </c>
      <c r="M27" s="459">
        <v>7968</v>
      </c>
      <c r="N27" s="407">
        <v>2.1494274788345979</v>
      </c>
    </row>
    <row r="28" spans="1:14" s="451" customFormat="1" ht="11.25" x14ac:dyDescent="0.2">
      <c r="A28" s="403" t="s">
        <v>576</v>
      </c>
      <c r="B28" s="404"/>
      <c r="C28" s="404"/>
      <c r="D28" s="420"/>
      <c r="E28" s="420"/>
      <c r="F28" s="420"/>
      <c r="G28" s="420"/>
      <c r="H28" s="420"/>
      <c r="I28" s="421"/>
      <c r="J28" s="421"/>
      <c r="K28" s="422"/>
      <c r="L28" s="421"/>
      <c r="M28" s="421"/>
      <c r="N28" s="407"/>
    </row>
    <row r="29" spans="1:14" s="451" customFormat="1" ht="10.5" customHeight="1" x14ac:dyDescent="0.2">
      <c r="A29" s="404"/>
      <c r="B29" s="404" t="s">
        <v>577</v>
      </c>
      <c r="C29" s="404"/>
      <c r="D29" s="420">
        <v>2.0037344539945492</v>
      </c>
      <c r="E29" s="420">
        <v>1.6444788870129992</v>
      </c>
      <c r="F29" s="420">
        <v>1.480936164831492</v>
      </c>
      <c r="G29" s="420">
        <v>1.3761447856297466</v>
      </c>
      <c r="H29" s="420">
        <v>1.4142797841427979</v>
      </c>
      <c r="I29" s="421">
        <v>1.3837051615922811</v>
      </c>
      <c r="J29" s="421">
        <v>1.3920434010142628</v>
      </c>
      <c r="K29" s="422">
        <v>1.7945598331450423</v>
      </c>
      <c r="L29" s="421">
        <v>1.6881437025807213</v>
      </c>
      <c r="M29" s="421">
        <v>1.6097158085862657</v>
      </c>
      <c r="N29" s="407">
        <v>-2.4034786874847169</v>
      </c>
    </row>
    <row r="30" spans="1:14" s="451" customFormat="1" ht="12" customHeight="1" x14ac:dyDescent="0.2">
      <c r="A30" s="404"/>
      <c r="B30" s="404" t="s">
        <v>578</v>
      </c>
      <c r="C30" s="404"/>
      <c r="D30" s="525">
        <v>1.2041907789212987</v>
      </c>
      <c r="E30" s="525">
        <v>1.2657643943797108</v>
      </c>
      <c r="F30" s="525">
        <v>1.2487918559802</v>
      </c>
      <c r="G30" s="525">
        <v>1.1001297096164175</v>
      </c>
      <c r="H30" s="525">
        <v>1.0327936903279369</v>
      </c>
      <c r="I30" s="526">
        <v>1.0292782251451111</v>
      </c>
      <c r="J30" s="526">
        <v>1.0367090100475174</v>
      </c>
      <c r="K30" s="527">
        <v>0.97802786709539125</v>
      </c>
      <c r="L30" s="526">
        <v>0.91622217431518038</v>
      </c>
      <c r="M30" s="526">
        <v>1.0546413918323809</v>
      </c>
      <c r="N30" s="407">
        <v>-1.4626094420328695</v>
      </c>
    </row>
    <row r="31" spans="1:14" s="451" customFormat="1" ht="12" customHeight="1" x14ac:dyDescent="0.2">
      <c r="A31" s="404"/>
      <c r="B31" s="404"/>
      <c r="C31" s="403" t="s">
        <v>579</v>
      </c>
      <c r="D31" s="544">
        <v>3.2079252329158479</v>
      </c>
      <c r="E31" s="544">
        <v>2.9102432813927099</v>
      </c>
      <c r="F31" s="544">
        <v>2.7297280208116921</v>
      </c>
      <c r="G31" s="544">
        <v>2.4762744952461642</v>
      </c>
      <c r="H31" s="544">
        <v>2.4470734744707348</v>
      </c>
      <c r="I31" s="544">
        <v>2.412983386737392</v>
      </c>
      <c r="J31" s="544">
        <v>2.4287524110617804</v>
      </c>
      <c r="K31" s="545">
        <v>2.7725877002404333</v>
      </c>
      <c r="L31" s="544">
        <v>2.6043658768959017</v>
      </c>
      <c r="M31" s="544">
        <v>2.6643572004186469</v>
      </c>
      <c r="N31" s="407">
        <v>-2.041773824212767</v>
      </c>
    </row>
    <row r="32" spans="1:14" s="451" customFormat="1" ht="11.25" x14ac:dyDescent="0.2">
      <c r="A32" s="403" t="s">
        <v>438</v>
      </c>
      <c r="B32" s="404"/>
      <c r="C32" s="404"/>
      <c r="D32" s="423"/>
      <c r="E32" s="423"/>
      <c r="F32" s="423"/>
      <c r="G32" s="423"/>
      <c r="H32" s="423"/>
      <c r="I32" s="424"/>
      <c r="J32" s="424"/>
      <c r="K32" s="425"/>
      <c r="L32" s="424"/>
      <c r="M32" s="424"/>
      <c r="N32" s="407"/>
    </row>
    <row r="33" spans="1:14" s="451" customFormat="1" ht="10.5" customHeight="1" x14ac:dyDescent="0.2">
      <c r="A33" s="404"/>
      <c r="B33" s="404" t="s">
        <v>577</v>
      </c>
      <c r="C33" s="404"/>
      <c r="D33" s="423">
        <v>10.513578919064258</v>
      </c>
      <c r="E33" s="423">
        <v>-13.260340632603407</v>
      </c>
      <c r="F33" s="423">
        <v>-8.0224403927068764</v>
      </c>
      <c r="G33" s="423">
        <v>-3.9036291552302482</v>
      </c>
      <c r="H33" s="423">
        <v>8.1244049508092608</v>
      </c>
      <c r="I33" s="424">
        <v>1.5262694452597536</v>
      </c>
      <c r="J33" s="424">
        <v>5.7820179242555669</v>
      </c>
      <c r="K33" s="425">
        <v>35.446843399836013</v>
      </c>
      <c r="L33" s="424">
        <v>-2.0379338175948392</v>
      </c>
      <c r="M33" s="424">
        <v>-0.84449021627188703</v>
      </c>
      <c r="N33" s="407">
        <v>3.3324280424817596</v>
      </c>
    </row>
    <row r="34" spans="1:14" s="451" customFormat="1" ht="10.5" customHeight="1" x14ac:dyDescent="0.2">
      <c r="A34" s="404"/>
      <c r="B34" s="404" t="s">
        <v>578</v>
      </c>
      <c r="C34" s="404"/>
      <c r="D34" s="423">
        <v>-26.531826293872697</v>
      </c>
      <c r="E34" s="423">
        <v>11.093117408906883</v>
      </c>
      <c r="F34" s="423">
        <v>0.76530612244898322</v>
      </c>
      <c r="G34" s="423">
        <v>-8.8969258589511764</v>
      </c>
      <c r="H34" s="423">
        <v>-1.2306470821754623</v>
      </c>
      <c r="I34" s="424">
        <v>3.4163987138263741</v>
      </c>
      <c r="J34" s="424">
        <v>5.9075009716284432</v>
      </c>
      <c r="K34" s="425">
        <v>-0.88073394495412627</v>
      </c>
      <c r="L34" s="424">
        <v>-2.443539429840802</v>
      </c>
      <c r="M34" s="424">
        <v>19.696394686907027</v>
      </c>
      <c r="N34" s="407">
        <v>8.9504529392344878E-2</v>
      </c>
    </row>
    <row r="35" spans="1:14" s="451" customFormat="1" ht="11.25" x14ac:dyDescent="0.2">
      <c r="A35" s="404"/>
      <c r="B35" s="404"/>
      <c r="C35" s="403" t="s">
        <v>579</v>
      </c>
      <c r="D35" s="423">
        <v>-7.0752718542578696</v>
      </c>
      <c r="E35" s="423">
        <v>-4.1185410334346528</v>
      </c>
      <c r="F35" s="423">
        <v>-4.200348708194646</v>
      </c>
      <c r="G35" s="423">
        <v>-6.1879549966909364</v>
      </c>
      <c r="H35" s="423">
        <v>3.9682539682539764</v>
      </c>
      <c r="I35" s="424">
        <v>2.3240033927056869</v>
      </c>
      <c r="J35" s="424">
        <v>5.8355437665782439</v>
      </c>
      <c r="K35" s="425">
        <v>19.940476190476186</v>
      </c>
      <c r="L35" s="424">
        <v>-2.1810108397544714</v>
      </c>
      <c r="M35" s="424">
        <v>6.3818424566088217</v>
      </c>
      <c r="N35" s="407">
        <v>1.4686992342290339</v>
      </c>
    </row>
    <row r="36" spans="1:14" s="451" customFormat="1" ht="11.25" x14ac:dyDescent="0.2">
      <c r="A36" s="403" t="s">
        <v>580</v>
      </c>
      <c r="B36" s="404"/>
      <c r="C36" s="404"/>
      <c r="D36" s="410"/>
      <c r="E36" s="410"/>
      <c r="F36" s="410"/>
      <c r="G36" s="410"/>
      <c r="H36" s="410"/>
      <c r="I36" s="225"/>
      <c r="J36" s="225"/>
      <c r="K36" s="405"/>
      <c r="L36" s="225"/>
      <c r="M36" s="225"/>
      <c r="N36" s="407"/>
    </row>
    <row r="37" spans="1:14" s="451" customFormat="1" ht="10.5" customHeight="1" x14ac:dyDescent="0.2">
      <c r="A37" s="404"/>
      <c r="B37" s="404" t="s">
        <v>577</v>
      </c>
      <c r="C37" s="404"/>
      <c r="D37" s="410">
        <v>920</v>
      </c>
      <c r="E37" s="410">
        <v>792</v>
      </c>
      <c r="F37" s="410">
        <v>721</v>
      </c>
      <c r="G37" s="410">
        <v>687</v>
      </c>
      <c r="H37" s="410">
        <v>733</v>
      </c>
      <c r="I37" s="225">
        <v>737</v>
      </c>
      <c r="J37" s="225">
        <v>770</v>
      </c>
      <c r="K37" s="405">
        <v>1031</v>
      </c>
      <c r="L37" s="225">
        <v>998</v>
      </c>
      <c r="M37" s="225">
        <v>979</v>
      </c>
      <c r="N37" s="407">
        <v>0.69303458537219864</v>
      </c>
    </row>
    <row r="38" spans="1:14" s="451" customFormat="1" ht="10.5" customHeight="1" x14ac:dyDescent="0.2">
      <c r="A38" s="404"/>
      <c r="B38" s="404" t="s">
        <v>578</v>
      </c>
      <c r="C38" s="404"/>
      <c r="D38" s="546">
        <v>553</v>
      </c>
      <c r="E38" s="546">
        <v>610</v>
      </c>
      <c r="F38" s="546">
        <v>608</v>
      </c>
      <c r="G38" s="546">
        <v>549</v>
      </c>
      <c r="H38" s="546">
        <v>536</v>
      </c>
      <c r="I38" s="547">
        <v>548</v>
      </c>
      <c r="J38" s="547">
        <v>573</v>
      </c>
      <c r="K38" s="548">
        <v>562</v>
      </c>
      <c r="L38" s="547">
        <v>542</v>
      </c>
      <c r="M38" s="547">
        <v>641</v>
      </c>
      <c r="N38" s="407">
        <v>1.6543288983312809</v>
      </c>
    </row>
    <row r="39" spans="1:14" s="451" customFormat="1" ht="14.25" customHeight="1" x14ac:dyDescent="0.2">
      <c r="A39" s="404"/>
      <c r="B39" s="404"/>
      <c r="C39" s="403" t="s">
        <v>579</v>
      </c>
      <c r="D39" s="412">
        <v>1473</v>
      </c>
      <c r="E39" s="412">
        <v>1402</v>
      </c>
      <c r="F39" s="412">
        <v>1329</v>
      </c>
      <c r="G39" s="412">
        <v>1236</v>
      </c>
      <c r="H39" s="412">
        <v>1269</v>
      </c>
      <c r="I39" s="412">
        <v>1285</v>
      </c>
      <c r="J39" s="412">
        <v>1344</v>
      </c>
      <c r="K39" s="414">
        <v>1593</v>
      </c>
      <c r="L39" s="412">
        <v>1540</v>
      </c>
      <c r="M39" s="412">
        <v>1620</v>
      </c>
      <c r="N39" s="407">
        <v>1.0625499655446902</v>
      </c>
    </row>
    <row r="40" spans="1:14" s="483" customFormat="1" ht="18" customHeight="1" x14ac:dyDescent="0.2">
      <c r="A40" s="478" t="s">
        <v>581</v>
      </c>
      <c r="B40" s="479"/>
      <c r="C40" s="478"/>
      <c r="D40" s="480">
        <v>1584.724314157364</v>
      </c>
      <c r="E40" s="480">
        <v>1473.2844635346526</v>
      </c>
      <c r="F40" s="480">
        <v>1381.3490961515774</v>
      </c>
      <c r="G40" s="480">
        <v>1284.8903754453183</v>
      </c>
      <c r="H40" s="480">
        <v>1306.3912178318767</v>
      </c>
      <c r="I40" s="481">
        <v>1308.8566329621494</v>
      </c>
      <c r="J40" s="481">
        <v>1343.5440435793157</v>
      </c>
      <c r="K40" s="482">
        <v>1561.2087203366059</v>
      </c>
      <c r="L40" s="481">
        <v>1477.5094298996275</v>
      </c>
      <c r="M40" s="481">
        <v>1522.829340076876</v>
      </c>
      <c r="N40" s="407">
        <v>-0.44169326874453629</v>
      </c>
    </row>
    <row r="41" spans="1:14" s="451" customFormat="1" ht="15" customHeight="1" x14ac:dyDescent="0.2">
      <c r="A41" s="404"/>
      <c r="B41" s="404" t="s">
        <v>497</v>
      </c>
      <c r="C41" s="403"/>
      <c r="D41" s="484">
        <v>-9.4344732890994756</v>
      </c>
      <c r="E41" s="484">
        <v>-7.0321285303158065</v>
      </c>
      <c r="F41" s="484">
        <v>-6.2401640456118734</v>
      </c>
      <c r="G41" s="484">
        <v>-6.9829358107224238</v>
      </c>
      <c r="H41" s="484">
        <v>1.673360062262641</v>
      </c>
      <c r="I41" s="485">
        <v>0.18871951193644154</v>
      </c>
      <c r="J41" s="485">
        <v>2.650207038998853</v>
      </c>
      <c r="K41" s="486">
        <v>16.20078461867265</v>
      </c>
      <c r="L41" s="485">
        <v>-5.3611851731735332</v>
      </c>
      <c r="M41" s="485">
        <v>3.0673178295943071</v>
      </c>
      <c r="N41" s="407">
        <v>-1.1270497787458218</v>
      </c>
    </row>
    <row r="42" spans="1:14" ht="2.85" customHeight="1" x14ac:dyDescent="0.2">
      <c r="A42" s="427"/>
      <c r="B42" s="427"/>
      <c r="C42" s="427"/>
      <c r="D42" s="428"/>
      <c r="E42" s="428"/>
      <c r="F42" s="428"/>
      <c r="G42" s="428"/>
      <c r="H42" s="428"/>
      <c r="I42" s="429"/>
      <c r="J42" s="429"/>
      <c r="K42" s="430"/>
      <c r="L42" s="429"/>
      <c r="M42" s="429"/>
      <c r="N42" s="431"/>
    </row>
    <row r="43" spans="1:14" ht="1.5" customHeight="1" x14ac:dyDescent="0.2"/>
    <row r="44" spans="1:14" ht="20.25" customHeight="1" x14ac:dyDescent="0.15">
      <c r="A44" s="437" t="s">
        <v>440</v>
      </c>
      <c r="B44" s="827" t="s">
        <v>582</v>
      </c>
      <c r="C44" s="827"/>
      <c r="D44" s="827"/>
      <c r="E44" s="827"/>
      <c r="F44" s="827"/>
      <c r="G44" s="827"/>
      <c r="H44" s="827"/>
      <c r="I44" s="827"/>
      <c r="J44" s="827"/>
      <c r="K44" s="827"/>
      <c r="L44" s="827"/>
      <c r="M44" s="827"/>
      <c r="N44" s="827"/>
    </row>
    <row r="45" spans="1:14" x14ac:dyDescent="0.15">
      <c r="A45" s="437" t="s">
        <v>442</v>
      </c>
      <c r="B45" s="827" t="s">
        <v>583</v>
      </c>
      <c r="C45" s="827"/>
      <c r="D45" s="827"/>
      <c r="E45" s="827"/>
      <c r="F45" s="827"/>
      <c r="G45" s="827"/>
      <c r="H45" s="827"/>
      <c r="I45" s="827"/>
      <c r="J45" s="827"/>
      <c r="K45" s="827"/>
      <c r="L45" s="827"/>
      <c r="M45" s="827"/>
      <c r="N45" s="827"/>
    </row>
    <row r="46" spans="1:14" ht="10.5" customHeight="1" x14ac:dyDescent="0.15">
      <c r="A46" s="437" t="s">
        <v>500</v>
      </c>
      <c r="B46" s="827" t="s">
        <v>584</v>
      </c>
      <c r="C46" s="827"/>
      <c r="D46" s="827"/>
      <c r="E46" s="827"/>
      <c r="F46" s="827"/>
      <c r="G46" s="827"/>
      <c r="H46" s="827"/>
      <c r="I46" s="827"/>
      <c r="J46" s="827"/>
      <c r="K46" s="827"/>
      <c r="L46" s="827"/>
      <c r="M46" s="827"/>
      <c r="N46" s="827"/>
    </row>
    <row r="47" spans="1:14" ht="10.5" customHeight="1" x14ac:dyDescent="0.15">
      <c r="A47" s="437" t="s">
        <v>585</v>
      </c>
      <c r="B47" s="827" t="s">
        <v>586</v>
      </c>
      <c r="C47" s="827"/>
      <c r="D47" s="827"/>
      <c r="E47" s="827"/>
      <c r="F47" s="827"/>
      <c r="G47" s="827"/>
      <c r="H47" s="827"/>
      <c r="I47" s="827"/>
      <c r="J47" s="827"/>
      <c r="K47" s="827"/>
      <c r="L47" s="827"/>
      <c r="M47" s="827"/>
      <c r="N47" s="827"/>
    </row>
    <row r="48" spans="1:14" ht="10.5" customHeight="1" x14ac:dyDescent="0.15">
      <c r="A48" s="437" t="s">
        <v>587</v>
      </c>
      <c r="B48" s="827" t="s">
        <v>588</v>
      </c>
      <c r="C48" s="827"/>
      <c r="D48" s="827"/>
      <c r="E48" s="827"/>
      <c r="F48" s="827"/>
      <c r="G48" s="827"/>
      <c r="H48" s="827"/>
      <c r="I48" s="827"/>
      <c r="J48" s="827"/>
      <c r="K48" s="827"/>
      <c r="L48" s="827"/>
      <c r="M48" s="827"/>
      <c r="N48" s="827"/>
    </row>
    <row r="49" spans="1:14" x14ac:dyDescent="0.15">
      <c r="A49" s="437" t="s">
        <v>589</v>
      </c>
      <c r="B49" s="827" t="s">
        <v>590</v>
      </c>
      <c r="C49" s="827"/>
      <c r="D49" s="827"/>
      <c r="E49" s="827"/>
      <c r="F49" s="827"/>
      <c r="G49" s="827"/>
      <c r="H49" s="827"/>
      <c r="I49" s="827"/>
      <c r="J49" s="827"/>
      <c r="K49" s="827"/>
      <c r="L49" s="827"/>
      <c r="M49" s="827"/>
      <c r="N49" s="827"/>
    </row>
  </sheetData>
  <mergeCells count="6">
    <mergeCell ref="B49:N49"/>
    <mergeCell ref="B44:N44"/>
    <mergeCell ref="B45:N45"/>
    <mergeCell ref="B46:N46"/>
    <mergeCell ref="B47:N47"/>
    <mergeCell ref="B48:N48"/>
  </mergeCells>
  <printOptions horizontalCentered="1"/>
  <pageMargins left="0.51181102362204722" right="0.31496062992125984" top="0.51181102362204722" bottom="0.35433070866141736" header="0.31496062992125984" footer="0.31496062992125984"/>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zoomScaleNormal="100" workbookViewId="0">
      <selection activeCell="L84" sqref="L84"/>
    </sheetView>
  </sheetViews>
  <sheetFormatPr defaultColWidth="8.85546875" defaultRowHeight="12" x14ac:dyDescent="0.2"/>
  <cols>
    <col min="1" max="1" width="1.7109375" style="574" customWidth="1"/>
    <col min="2" max="2" width="2.28515625" style="433" customWidth="1"/>
    <col min="3" max="3" width="4.5703125" style="433" customWidth="1"/>
    <col min="4" max="4" width="25.7109375" style="433" customWidth="1"/>
    <col min="5" max="10" width="8.5703125" style="436" customWidth="1"/>
    <col min="11" max="11" width="8.5703125" style="448" customWidth="1"/>
    <col min="12" max="14" width="8.5703125" style="436" customWidth="1"/>
    <col min="15" max="15" width="8.5703125" style="575" customWidth="1"/>
    <col min="16" max="16384" width="8.85546875" style="436"/>
  </cols>
  <sheetData>
    <row r="1" spans="1:15" s="551" customFormat="1" ht="17.25" customHeight="1" x14ac:dyDescent="0.2">
      <c r="A1" s="394" t="s">
        <v>591</v>
      </c>
      <c r="B1" s="395"/>
      <c r="C1" s="395"/>
      <c r="D1" s="395"/>
      <c r="E1" s="395"/>
      <c r="F1" s="395"/>
      <c r="G1" s="395"/>
      <c r="H1" s="549"/>
      <c r="I1" s="395"/>
      <c r="J1" s="395"/>
      <c r="K1" s="396"/>
      <c r="L1" s="549"/>
      <c r="M1" s="549"/>
      <c r="N1" s="549"/>
      <c r="O1" s="550"/>
    </row>
    <row r="2" spans="1:15" s="449" customFormat="1" ht="34.9" customHeight="1" x14ac:dyDescent="0.2">
      <c r="A2" s="398"/>
      <c r="B2" s="398" t="s">
        <v>419</v>
      </c>
      <c r="C2" s="398"/>
      <c r="D2" s="398"/>
      <c r="E2" s="399" t="s">
        <v>420</v>
      </c>
      <c r="F2" s="399" t="s">
        <v>421</v>
      </c>
      <c r="G2" s="399" t="s">
        <v>422</v>
      </c>
      <c r="H2" s="399" t="s">
        <v>423</v>
      </c>
      <c r="I2" s="399" t="s">
        <v>424</v>
      </c>
      <c r="J2" s="399" t="s">
        <v>425</v>
      </c>
      <c r="K2" s="399" t="s">
        <v>244</v>
      </c>
      <c r="L2" s="400" t="s">
        <v>426</v>
      </c>
      <c r="M2" s="399" t="s">
        <v>146</v>
      </c>
      <c r="N2" s="399" t="s">
        <v>179</v>
      </c>
      <c r="O2" s="401" t="s">
        <v>427</v>
      </c>
    </row>
    <row r="3" spans="1:15" s="120" customFormat="1" ht="14.25" customHeight="1" x14ac:dyDescent="0.2">
      <c r="A3" s="403" t="s">
        <v>592</v>
      </c>
      <c r="B3" s="404"/>
      <c r="C3" s="404"/>
      <c r="D3" s="404"/>
      <c r="E3" s="225"/>
      <c r="F3" s="225"/>
      <c r="G3" s="225"/>
      <c r="H3" s="225"/>
      <c r="I3" s="225"/>
      <c r="J3" s="225"/>
      <c r="K3" s="225"/>
      <c r="L3" s="405"/>
      <c r="M3" s="225"/>
      <c r="N3" s="225"/>
      <c r="O3" s="450" t="s">
        <v>428</v>
      </c>
    </row>
    <row r="4" spans="1:15" s="120" customFormat="1" ht="10.9" customHeight="1" x14ac:dyDescent="0.2">
      <c r="A4" s="403"/>
      <c r="B4" s="479" t="s">
        <v>593</v>
      </c>
      <c r="C4" s="479"/>
      <c r="D4" s="479"/>
      <c r="E4" s="509">
        <v>3060</v>
      </c>
      <c r="F4" s="509">
        <v>3235</v>
      </c>
      <c r="G4" s="509">
        <v>3173</v>
      </c>
      <c r="H4" s="509">
        <v>2801</v>
      </c>
      <c r="I4" s="509">
        <v>3675</v>
      </c>
      <c r="J4" s="509">
        <v>3892</v>
      </c>
      <c r="K4" s="509">
        <v>4232</v>
      </c>
      <c r="L4" s="511">
        <v>2994</v>
      </c>
      <c r="M4" s="509">
        <v>2582</v>
      </c>
      <c r="N4" s="509">
        <v>2425</v>
      </c>
      <c r="O4" s="407">
        <v>-2.5511537065807444</v>
      </c>
    </row>
    <row r="5" spans="1:15" s="120" customFormat="1" ht="10.9" customHeight="1" x14ac:dyDescent="0.2">
      <c r="A5" s="403"/>
      <c r="B5" s="479" t="s">
        <v>594</v>
      </c>
      <c r="C5" s="479"/>
      <c r="D5" s="479"/>
      <c r="E5" s="509">
        <v>7990</v>
      </c>
      <c r="F5" s="509">
        <v>7938</v>
      </c>
      <c r="G5" s="509">
        <v>8186</v>
      </c>
      <c r="H5" s="509">
        <v>9336</v>
      </c>
      <c r="I5" s="509">
        <v>9121</v>
      </c>
      <c r="J5" s="509">
        <v>9643</v>
      </c>
      <c r="K5" s="509">
        <v>10260</v>
      </c>
      <c r="L5" s="511">
        <v>10567</v>
      </c>
      <c r="M5" s="509">
        <v>10945</v>
      </c>
      <c r="N5" s="509">
        <v>11199</v>
      </c>
      <c r="O5" s="407">
        <v>3.8227423737295707</v>
      </c>
    </row>
    <row r="6" spans="1:15" s="120" customFormat="1" ht="10.9" customHeight="1" x14ac:dyDescent="0.2">
      <c r="A6" s="403"/>
      <c r="B6" s="479" t="s">
        <v>595</v>
      </c>
      <c r="C6" s="479"/>
      <c r="D6" s="479"/>
      <c r="E6" s="509">
        <v>1410</v>
      </c>
      <c r="F6" s="509">
        <v>1491</v>
      </c>
      <c r="G6" s="509">
        <v>1778</v>
      </c>
      <c r="H6" s="509">
        <v>835</v>
      </c>
      <c r="I6" s="509">
        <v>977</v>
      </c>
      <c r="J6" s="509">
        <v>1580</v>
      </c>
      <c r="K6" s="509">
        <v>1087</v>
      </c>
      <c r="L6" s="511">
        <v>1107</v>
      </c>
      <c r="M6" s="509">
        <v>556</v>
      </c>
      <c r="N6" s="509">
        <v>484</v>
      </c>
      <c r="O6" s="407">
        <v>-11.202054736653444</v>
      </c>
    </row>
    <row r="7" spans="1:15" s="120" customFormat="1" ht="10.9" customHeight="1" x14ac:dyDescent="0.2">
      <c r="A7" s="403"/>
      <c r="B7" s="404" t="s">
        <v>596</v>
      </c>
      <c r="C7" s="404"/>
      <c r="D7" s="404"/>
      <c r="E7" s="225"/>
      <c r="F7" s="225"/>
      <c r="G7" s="225"/>
      <c r="H7" s="225"/>
      <c r="I7" s="225"/>
      <c r="J7" s="225"/>
      <c r="K7" s="225"/>
      <c r="L7" s="405"/>
      <c r="M7" s="225"/>
      <c r="N7" s="225"/>
      <c r="O7" s="407"/>
    </row>
    <row r="8" spans="1:15" s="120" customFormat="1" ht="10.9" customHeight="1" x14ac:dyDescent="0.2">
      <c r="A8" s="403"/>
      <c r="B8" s="404"/>
      <c r="C8" s="552" t="s">
        <v>597</v>
      </c>
      <c r="D8" s="404"/>
      <c r="E8" s="225">
        <v>7092</v>
      </c>
      <c r="F8" s="225">
        <v>6998</v>
      </c>
      <c r="G8" s="225">
        <v>7541</v>
      </c>
      <c r="H8" s="225">
        <v>7839</v>
      </c>
      <c r="I8" s="225">
        <v>8271</v>
      </c>
      <c r="J8" s="225">
        <v>7531</v>
      </c>
      <c r="K8" s="225">
        <v>7511</v>
      </c>
      <c r="L8" s="405">
        <v>8338</v>
      </c>
      <c r="M8" s="225">
        <v>8932</v>
      </c>
      <c r="N8" s="225">
        <v>9289</v>
      </c>
      <c r="O8" s="407">
        <v>3.0438907365638146</v>
      </c>
    </row>
    <row r="9" spans="1:15" s="120" customFormat="1" ht="12.4" customHeight="1" x14ac:dyDescent="0.2">
      <c r="A9" s="403"/>
      <c r="B9" s="404"/>
      <c r="C9" s="552" t="s">
        <v>598</v>
      </c>
      <c r="D9" s="404"/>
      <c r="E9" s="408">
        <v>13142</v>
      </c>
      <c r="F9" s="408">
        <v>15167</v>
      </c>
      <c r="G9" s="408">
        <v>17208</v>
      </c>
      <c r="H9" s="408">
        <v>19255</v>
      </c>
      <c r="I9" s="408">
        <v>20624</v>
      </c>
      <c r="J9" s="408">
        <v>22074</v>
      </c>
      <c r="K9" s="408">
        <v>23848</v>
      </c>
      <c r="L9" s="409">
        <v>20819</v>
      </c>
      <c r="M9" s="408">
        <v>21721</v>
      </c>
      <c r="N9" s="408">
        <v>22993</v>
      </c>
      <c r="O9" s="407">
        <v>6.4125097699145206</v>
      </c>
    </row>
    <row r="10" spans="1:15" s="120" customFormat="1" ht="12.4" customHeight="1" x14ac:dyDescent="0.2">
      <c r="A10" s="403"/>
      <c r="B10" s="404"/>
      <c r="C10" s="404"/>
      <c r="D10" s="404"/>
      <c r="E10" s="408">
        <v>20234</v>
      </c>
      <c r="F10" s="408">
        <v>22165</v>
      </c>
      <c r="G10" s="408">
        <v>24749</v>
      </c>
      <c r="H10" s="408">
        <v>27094</v>
      </c>
      <c r="I10" s="408">
        <v>28895</v>
      </c>
      <c r="J10" s="408">
        <v>29605</v>
      </c>
      <c r="K10" s="408">
        <v>31359</v>
      </c>
      <c r="L10" s="409">
        <v>29157</v>
      </c>
      <c r="M10" s="408">
        <v>30653</v>
      </c>
      <c r="N10" s="408">
        <v>32282</v>
      </c>
      <c r="O10" s="407">
        <v>5.3275728247944798</v>
      </c>
    </row>
    <row r="11" spans="1:15" s="451" customFormat="1" ht="13.5" customHeight="1" x14ac:dyDescent="0.2">
      <c r="A11" s="403"/>
      <c r="B11" s="404"/>
      <c r="C11" s="404"/>
      <c r="D11" s="404"/>
      <c r="E11" s="452">
        <v>32694</v>
      </c>
      <c r="F11" s="452">
        <v>34829</v>
      </c>
      <c r="G11" s="452">
        <v>37886</v>
      </c>
      <c r="H11" s="452">
        <v>40066</v>
      </c>
      <c r="I11" s="452">
        <v>42668</v>
      </c>
      <c r="J11" s="452">
        <v>44720</v>
      </c>
      <c r="K11" s="452">
        <v>46938</v>
      </c>
      <c r="L11" s="453">
        <v>43825</v>
      </c>
      <c r="M11" s="452">
        <v>44736</v>
      </c>
      <c r="N11" s="452">
        <v>46390</v>
      </c>
      <c r="O11" s="407">
        <v>3.9642523959748432</v>
      </c>
    </row>
    <row r="12" spans="1:15" s="120" customFormat="1" ht="13.15" customHeight="1" x14ac:dyDescent="0.2">
      <c r="A12" s="403" t="s">
        <v>599</v>
      </c>
      <c r="B12" s="404"/>
      <c r="C12" s="404"/>
      <c r="D12" s="404"/>
      <c r="E12" s="225"/>
      <c r="F12" s="225"/>
      <c r="G12" s="225"/>
      <c r="H12" s="225"/>
      <c r="I12" s="225"/>
      <c r="J12" s="225"/>
      <c r="K12" s="225"/>
      <c r="L12" s="405"/>
      <c r="M12" s="225"/>
      <c r="N12" s="225"/>
      <c r="O12" s="407"/>
    </row>
    <row r="13" spans="1:15" s="120" customFormat="1" ht="10.9" customHeight="1" x14ac:dyDescent="0.2">
      <c r="A13" s="403"/>
      <c r="B13" s="404" t="s">
        <v>600</v>
      </c>
      <c r="C13" s="404"/>
      <c r="D13" s="404"/>
      <c r="E13" s="225">
        <v>7919</v>
      </c>
      <c r="F13" s="225">
        <v>9119</v>
      </c>
      <c r="G13" s="225">
        <v>9149</v>
      </c>
      <c r="H13" s="225">
        <v>8298</v>
      </c>
      <c r="I13" s="225">
        <v>8312</v>
      </c>
      <c r="J13" s="225">
        <v>8486</v>
      </c>
      <c r="K13" s="225">
        <v>8937</v>
      </c>
      <c r="L13" s="405">
        <v>9633</v>
      </c>
      <c r="M13" s="225">
        <v>9767</v>
      </c>
      <c r="N13" s="225">
        <v>10123</v>
      </c>
      <c r="O13" s="407">
        <v>2.7658375173176264</v>
      </c>
    </row>
    <row r="14" spans="1:15" s="120" customFormat="1" ht="10.9" customHeight="1" x14ac:dyDescent="0.2">
      <c r="A14" s="403"/>
      <c r="B14" s="404" t="s">
        <v>601</v>
      </c>
      <c r="C14" s="404"/>
      <c r="D14" s="404"/>
      <c r="E14" s="225">
        <v>10749</v>
      </c>
      <c r="F14" s="225">
        <v>10449</v>
      </c>
      <c r="G14" s="225">
        <v>9864</v>
      </c>
      <c r="H14" s="225">
        <v>9697</v>
      </c>
      <c r="I14" s="225">
        <v>9807</v>
      </c>
      <c r="J14" s="225">
        <v>9779</v>
      </c>
      <c r="K14" s="225">
        <v>9661</v>
      </c>
      <c r="L14" s="405">
        <v>10046</v>
      </c>
      <c r="M14" s="225">
        <v>10369</v>
      </c>
      <c r="N14" s="225">
        <v>10998</v>
      </c>
      <c r="O14" s="407">
        <v>0.25477635023154477</v>
      </c>
    </row>
    <row r="15" spans="1:15" s="120" customFormat="1" ht="10.9" customHeight="1" x14ac:dyDescent="0.2">
      <c r="A15" s="403"/>
      <c r="B15" s="404" t="s">
        <v>602</v>
      </c>
      <c r="C15" s="404"/>
      <c r="D15" s="404"/>
      <c r="E15" s="225"/>
      <c r="F15" s="225"/>
      <c r="G15" s="225"/>
      <c r="H15" s="225"/>
      <c r="I15" s="225"/>
      <c r="J15" s="225"/>
      <c r="K15" s="225"/>
      <c r="L15" s="405"/>
      <c r="M15" s="225"/>
      <c r="N15" s="225"/>
      <c r="O15" s="407"/>
    </row>
    <row r="16" spans="1:15" s="120" customFormat="1" ht="10.9" customHeight="1" x14ac:dyDescent="0.2">
      <c r="A16" s="403"/>
      <c r="B16" s="404"/>
      <c r="C16" s="404"/>
      <c r="D16" s="404" t="s">
        <v>603</v>
      </c>
      <c r="E16" s="225">
        <v>31821</v>
      </c>
      <c r="F16" s="225">
        <v>34659</v>
      </c>
      <c r="G16" s="225">
        <v>38182</v>
      </c>
      <c r="H16" s="225">
        <v>41068</v>
      </c>
      <c r="I16" s="225">
        <v>41880</v>
      </c>
      <c r="J16" s="225">
        <v>42727</v>
      </c>
      <c r="K16" s="225">
        <v>41506</v>
      </c>
      <c r="L16" s="405">
        <v>44853</v>
      </c>
      <c r="M16" s="225">
        <v>47031</v>
      </c>
      <c r="N16" s="225">
        <v>48642</v>
      </c>
      <c r="O16" s="407">
        <v>4.8280509460149501</v>
      </c>
    </row>
    <row r="17" spans="1:15" s="120" customFormat="1" ht="12.4" customHeight="1" x14ac:dyDescent="0.2">
      <c r="A17" s="403"/>
      <c r="B17" s="404"/>
      <c r="C17" s="404"/>
      <c r="D17" s="404" t="s">
        <v>604</v>
      </c>
      <c r="E17" s="225">
        <v>13333</v>
      </c>
      <c r="F17" s="225">
        <v>15534</v>
      </c>
      <c r="G17" s="225">
        <v>17634</v>
      </c>
      <c r="H17" s="225">
        <v>19625</v>
      </c>
      <c r="I17" s="225">
        <v>21040</v>
      </c>
      <c r="J17" s="225">
        <v>22565</v>
      </c>
      <c r="K17" s="225">
        <v>24377</v>
      </c>
      <c r="L17" s="405">
        <v>21624</v>
      </c>
      <c r="M17" s="225">
        <v>22509</v>
      </c>
      <c r="N17" s="225">
        <v>23764</v>
      </c>
      <c r="O17" s="407">
        <v>6.6321001220158049</v>
      </c>
    </row>
    <row r="18" spans="1:15" s="120" customFormat="1" ht="12.4" customHeight="1" x14ac:dyDescent="0.2">
      <c r="A18" s="403"/>
      <c r="B18" s="404"/>
      <c r="C18" s="404"/>
      <c r="D18" s="404" t="s">
        <v>605</v>
      </c>
      <c r="E18" s="408">
        <v>0</v>
      </c>
      <c r="F18" s="408">
        <v>0</v>
      </c>
      <c r="G18" s="408">
        <v>0</v>
      </c>
      <c r="H18" s="408">
        <v>0</v>
      </c>
      <c r="I18" s="408">
        <v>0</v>
      </c>
      <c r="J18" s="408">
        <v>0</v>
      </c>
      <c r="K18" s="408">
        <v>0</v>
      </c>
      <c r="L18" s="409">
        <v>300</v>
      </c>
      <c r="M18" s="408">
        <v>300</v>
      </c>
      <c r="N18" s="408">
        <v>350</v>
      </c>
      <c r="O18" s="407" t="s">
        <v>455</v>
      </c>
    </row>
    <row r="19" spans="1:15" s="120" customFormat="1" ht="12.4" customHeight="1" x14ac:dyDescent="0.2">
      <c r="A19" s="403"/>
      <c r="B19" s="404"/>
      <c r="C19" s="404" t="s">
        <v>606</v>
      </c>
      <c r="D19" s="404"/>
      <c r="E19" s="225">
        <v>45154</v>
      </c>
      <c r="F19" s="225">
        <v>50193</v>
      </c>
      <c r="G19" s="225">
        <v>55816</v>
      </c>
      <c r="H19" s="225">
        <v>60693</v>
      </c>
      <c r="I19" s="225">
        <v>62920</v>
      </c>
      <c r="J19" s="225">
        <v>65292</v>
      </c>
      <c r="K19" s="225">
        <v>65883</v>
      </c>
      <c r="L19" s="405">
        <v>66777</v>
      </c>
      <c r="M19" s="225">
        <v>69840</v>
      </c>
      <c r="N19" s="225">
        <v>72756</v>
      </c>
      <c r="O19" s="407">
        <v>5.4433453651342889</v>
      </c>
    </row>
    <row r="20" spans="1:15" s="120" customFormat="1" ht="10.9" customHeight="1" x14ac:dyDescent="0.2">
      <c r="A20" s="403"/>
      <c r="B20" s="404"/>
      <c r="C20" s="552" t="s">
        <v>607</v>
      </c>
      <c r="D20" s="479" t="s">
        <v>608</v>
      </c>
      <c r="E20" s="225">
        <v>1410</v>
      </c>
      <c r="F20" s="225">
        <v>1491</v>
      </c>
      <c r="G20" s="225">
        <v>1778</v>
      </c>
      <c r="H20" s="225">
        <v>835</v>
      </c>
      <c r="I20" s="225">
        <v>977</v>
      </c>
      <c r="J20" s="225">
        <v>1580</v>
      </c>
      <c r="K20" s="225">
        <v>1087</v>
      </c>
      <c r="L20" s="405">
        <v>1107</v>
      </c>
      <c r="M20" s="225">
        <v>556</v>
      </c>
      <c r="N20" s="225">
        <v>484</v>
      </c>
      <c r="O20" s="407">
        <v>-11.202054736653444</v>
      </c>
    </row>
    <row r="21" spans="1:15" s="120" customFormat="1" ht="10.9" customHeight="1" x14ac:dyDescent="0.2">
      <c r="A21" s="403"/>
      <c r="B21" s="404"/>
      <c r="C21" s="553" t="s">
        <v>609</v>
      </c>
      <c r="D21" s="479" t="s">
        <v>610</v>
      </c>
      <c r="E21" s="225"/>
      <c r="F21" s="225"/>
      <c r="G21" s="225"/>
      <c r="H21" s="225"/>
      <c r="I21" s="225"/>
      <c r="J21" s="225"/>
      <c r="K21" s="225"/>
      <c r="L21" s="405"/>
      <c r="M21" s="225"/>
      <c r="N21" s="225"/>
      <c r="O21" s="554"/>
    </row>
    <row r="22" spans="1:15" s="120" customFormat="1" ht="11.1" customHeight="1" x14ac:dyDescent="0.2">
      <c r="A22" s="403"/>
      <c r="B22" s="404"/>
      <c r="C22" s="404"/>
      <c r="D22" s="479" t="s">
        <v>611</v>
      </c>
      <c r="E22" s="408">
        <v>-455</v>
      </c>
      <c r="F22" s="408">
        <v>-730</v>
      </c>
      <c r="G22" s="408">
        <v>-755</v>
      </c>
      <c r="H22" s="408">
        <v>-726</v>
      </c>
      <c r="I22" s="408">
        <v>-739</v>
      </c>
      <c r="J22" s="408">
        <v>-820</v>
      </c>
      <c r="K22" s="408">
        <v>-835</v>
      </c>
      <c r="L22" s="409">
        <v>-819</v>
      </c>
      <c r="M22" s="408">
        <v>-801</v>
      </c>
      <c r="N22" s="408">
        <v>-786</v>
      </c>
      <c r="O22" s="407">
        <v>6.2622522419472082</v>
      </c>
    </row>
    <row r="23" spans="1:15" s="120" customFormat="1" ht="14.1" customHeight="1" x14ac:dyDescent="0.2">
      <c r="A23" s="403"/>
      <c r="B23" s="404" t="s">
        <v>612</v>
      </c>
      <c r="C23" s="404"/>
      <c r="D23" s="404"/>
      <c r="E23" s="408">
        <v>46109</v>
      </c>
      <c r="F23" s="408">
        <v>50954</v>
      </c>
      <c r="G23" s="408">
        <v>56839</v>
      </c>
      <c r="H23" s="408">
        <v>60802</v>
      </c>
      <c r="I23" s="408">
        <v>63158</v>
      </c>
      <c r="J23" s="408">
        <v>66052</v>
      </c>
      <c r="K23" s="408">
        <v>66135</v>
      </c>
      <c r="L23" s="409">
        <v>67065</v>
      </c>
      <c r="M23" s="408">
        <v>69595</v>
      </c>
      <c r="N23" s="408">
        <v>72454</v>
      </c>
      <c r="O23" s="407">
        <v>5.1498162630742694</v>
      </c>
    </row>
    <row r="24" spans="1:15" s="451" customFormat="1" ht="13.15" customHeight="1" x14ac:dyDescent="0.2">
      <c r="A24" s="403"/>
      <c r="B24" s="404"/>
      <c r="C24" s="404"/>
      <c r="D24" s="404"/>
      <c r="E24" s="452">
        <v>64777</v>
      </c>
      <c r="F24" s="452">
        <v>70522</v>
      </c>
      <c r="G24" s="452">
        <v>75852</v>
      </c>
      <c r="H24" s="452">
        <v>78797</v>
      </c>
      <c r="I24" s="452">
        <v>81277</v>
      </c>
      <c r="J24" s="452">
        <v>84317</v>
      </c>
      <c r="K24" s="452">
        <v>84733</v>
      </c>
      <c r="L24" s="453">
        <v>86744</v>
      </c>
      <c r="M24" s="452">
        <v>89731</v>
      </c>
      <c r="N24" s="452">
        <v>93575</v>
      </c>
      <c r="O24" s="407">
        <v>4.1714665576561449</v>
      </c>
    </row>
    <row r="25" spans="1:15" s="451" customFormat="1" ht="13.5" customHeight="1" x14ac:dyDescent="0.2">
      <c r="A25" s="403" t="s">
        <v>613</v>
      </c>
      <c r="B25" s="404"/>
      <c r="C25" s="404"/>
      <c r="D25" s="404"/>
      <c r="E25" s="452">
        <v>-32083</v>
      </c>
      <c r="F25" s="452">
        <v>-35693</v>
      </c>
      <c r="G25" s="452">
        <v>-37966</v>
      </c>
      <c r="H25" s="452">
        <v>-38731</v>
      </c>
      <c r="I25" s="452">
        <v>-38609</v>
      </c>
      <c r="J25" s="452">
        <v>-39597</v>
      </c>
      <c r="K25" s="452">
        <v>-37795</v>
      </c>
      <c r="L25" s="453">
        <v>-42919</v>
      </c>
      <c r="M25" s="452">
        <v>-44995</v>
      </c>
      <c r="N25" s="452">
        <v>-47185</v>
      </c>
      <c r="O25" s="407">
        <v>4.3792884624438644</v>
      </c>
    </row>
    <row r="26" spans="1:15" s="120" customFormat="1" ht="13.15" customHeight="1" x14ac:dyDescent="0.2">
      <c r="A26" s="403" t="s">
        <v>614</v>
      </c>
      <c r="B26" s="404"/>
      <c r="C26" s="404"/>
      <c r="D26" s="404"/>
      <c r="E26" s="225"/>
      <c r="F26" s="225"/>
      <c r="G26" s="225"/>
      <c r="H26" s="225"/>
      <c r="I26" s="225"/>
      <c r="J26" s="225"/>
      <c r="K26" s="225"/>
      <c r="L26" s="405"/>
      <c r="M26" s="225"/>
      <c r="N26" s="225"/>
      <c r="O26" s="407"/>
    </row>
    <row r="27" spans="1:15" s="120" customFormat="1" ht="11.1" customHeight="1" x14ac:dyDescent="0.2">
      <c r="A27" s="403"/>
      <c r="B27" s="479" t="s">
        <v>615</v>
      </c>
      <c r="C27" s="404"/>
      <c r="D27" s="404"/>
      <c r="E27" s="225">
        <v>34278</v>
      </c>
      <c r="F27" s="225">
        <v>35692</v>
      </c>
      <c r="G27" s="225">
        <v>36762</v>
      </c>
      <c r="H27" s="225">
        <v>37778</v>
      </c>
      <c r="I27" s="225">
        <v>39028</v>
      </c>
      <c r="J27" s="225">
        <v>40282</v>
      </c>
      <c r="K27" s="225">
        <v>41303</v>
      </c>
      <c r="L27" s="405">
        <v>46923</v>
      </c>
      <c r="M27" s="225">
        <v>49445</v>
      </c>
      <c r="N27" s="225">
        <v>51880</v>
      </c>
      <c r="O27" s="407">
        <v>4.7124393720773039</v>
      </c>
    </row>
    <row r="28" spans="1:15" s="120" customFormat="1" ht="11.1" customHeight="1" x14ac:dyDescent="0.2">
      <c r="A28" s="403"/>
      <c r="B28" s="404" t="s">
        <v>616</v>
      </c>
      <c r="C28" s="404"/>
      <c r="D28" s="404"/>
      <c r="E28" s="225">
        <v>1312</v>
      </c>
      <c r="F28" s="225">
        <v>1377</v>
      </c>
      <c r="G28" s="225">
        <v>1442</v>
      </c>
      <c r="H28" s="225">
        <v>1493</v>
      </c>
      <c r="I28" s="225">
        <v>1553</v>
      </c>
      <c r="J28" s="225">
        <v>1631</v>
      </c>
      <c r="K28" s="225">
        <v>1695</v>
      </c>
      <c r="L28" s="405">
        <v>1750</v>
      </c>
      <c r="M28" s="225">
        <v>1804</v>
      </c>
      <c r="N28" s="225">
        <v>1858</v>
      </c>
      <c r="O28" s="407">
        <v>3.9417939914705435</v>
      </c>
    </row>
    <row r="29" spans="1:15" s="120" customFormat="1" ht="12.4" customHeight="1" x14ac:dyDescent="0.2">
      <c r="A29" s="403"/>
      <c r="B29" s="404" t="s">
        <v>617</v>
      </c>
      <c r="C29" s="404"/>
      <c r="D29" s="404"/>
      <c r="E29" s="408">
        <v>891</v>
      </c>
      <c r="F29" s="408">
        <v>894</v>
      </c>
      <c r="G29" s="408">
        <v>966</v>
      </c>
      <c r="H29" s="408">
        <v>1307</v>
      </c>
      <c r="I29" s="408">
        <v>1281</v>
      </c>
      <c r="J29" s="408">
        <v>1101</v>
      </c>
      <c r="K29" s="408">
        <v>1187</v>
      </c>
      <c r="L29" s="409">
        <v>874</v>
      </c>
      <c r="M29" s="408">
        <v>874</v>
      </c>
      <c r="N29" s="408">
        <v>873</v>
      </c>
      <c r="O29" s="407">
        <v>-0.22650832221263739</v>
      </c>
    </row>
    <row r="30" spans="1:15" s="451" customFormat="1" ht="13.5" customHeight="1" x14ac:dyDescent="0.2">
      <c r="A30" s="403"/>
      <c r="B30" s="404"/>
      <c r="C30" s="404"/>
      <c r="D30" s="404"/>
      <c r="E30" s="452">
        <v>36481</v>
      </c>
      <c r="F30" s="452">
        <v>37963</v>
      </c>
      <c r="G30" s="452">
        <v>39170</v>
      </c>
      <c r="H30" s="452">
        <v>40578</v>
      </c>
      <c r="I30" s="452">
        <v>41862</v>
      </c>
      <c r="J30" s="452">
        <v>43014</v>
      </c>
      <c r="K30" s="452">
        <v>44185</v>
      </c>
      <c r="L30" s="453">
        <v>49547</v>
      </c>
      <c r="M30" s="452">
        <v>52123</v>
      </c>
      <c r="N30" s="452">
        <v>54611</v>
      </c>
      <c r="O30" s="407">
        <v>4.5846999959138213</v>
      </c>
    </row>
    <row r="31" spans="1:15" s="483" customFormat="1" ht="15.6" customHeight="1" x14ac:dyDescent="0.2">
      <c r="A31" s="403" t="s">
        <v>618</v>
      </c>
      <c r="B31" s="404"/>
      <c r="C31" s="404"/>
      <c r="D31" s="404"/>
      <c r="E31" s="459">
        <v>4398</v>
      </c>
      <c r="F31" s="459">
        <v>2270</v>
      </c>
      <c r="G31" s="459">
        <v>1204</v>
      </c>
      <c r="H31" s="459">
        <v>1847</v>
      </c>
      <c r="I31" s="459">
        <v>3253</v>
      </c>
      <c r="J31" s="459">
        <v>3417</v>
      </c>
      <c r="K31" s="459">
        <v>6390</v>
      </c>
      <c r="L31" s="460">
        <v>6628</v>
      </c>
      <c r="M31" s="459">
        <v>7128</v>
      </c>
      <c r="N31" s="459">
        <v>7426</v>
      </c>
      <c r="O31" s="407">
        <v>5.9931371992471227</v>
      </c>
    </row>
    <row r="32" spans="1:15" s="120" customFormat="1" ht="14.45" customHeight="1" x14ac:dyDescent="0.2">
      <c r="A32" s="403" t="s">
        <v>619</v>
      </c>
      <c r="B32" s="404"/>
      <c r="C32" s="404"/>
      <c r="D32" s="420"/>
      <c r="E32" s="420"/>
      <c r="F32" s="420"/>
      <c r="G32" s="420"/>
      <c r="H32" s="420"/>
      <c r="I32" s="420"/>
      <c r="J32" s="421"/>
      <c r="K32" s="421"/>
      <c r="L32" s="422"/>
      <c r="M32" s="421"/>
      <c r="N32" s="421"/>
      <c r="O32" s="407"/>
    </row>
    <row r="33" spans="1:15" s="451" customFormat="1" ht="10.35" customHeight="1" x14ac:dyDescent="0.2">
      <c r="A33" s="404"/>
      <c r="B33" s="404" t="s">
        <v>620</v>
      </c>
      <c r="C33" s="404"/>
      <c r="D33" s="404"/>
      <c r="E33" s="472">
        <v>15.641316906936042</v>
      </c>
      <c r="F33" s="472">
        <v>16.46462409934221</v>
      </c>
      <c r="G33" s="472">
        <v>17.147063871299917</v>
      </c>
      <c r="H33" s="472">
        <v>16.915094792835834</v>
      </c>
      <c r="I33" s="472">
        <v>16.026982150269824</v>
      </c>
      <c r="J33" s="473">
        <v>15.84000384029186</v>
      </c>
      <c r="K33" s="473">
        <v>14.378868636604009</v>
      </c>
      <c r="L33" s="474">
        <v>15.540902638973378</v>
      </c>
      <c r="M33" s="473">
        <v>15.64531944338199</v>
      </c>
      <c r="N33" s="473">
        <v>15.777823105139788</v>
      </c>
      <c r="O33" s="407">
        <v>9.6595738536064957E-2</v>
      </c>
    </row>
    <row r="34" spans="1:15" s="451" customFormat="1" ht="11.1" customHeight="1" x14ac:dyDescent="0.2">
      <c r="A34" s="404"/>
      <c r="B34" s="404" t="s">
        <v>621</v>
      </c>
      <c r="C34" s="404"/>
      <c r="D34" s="404"/>
      <c r="E34" s="472">
        <v>17.785459030699553</v>
      </c>
      <c r="F34" s="472">
        <v>17.511739687987234</v>
      </c>
      <c r="G34" s="472">
        <v>17.690841590865979</v>
      </c>
      <c r="H34" s="472">
        <v>17.721740117830485</v>
      </c>
      <c r="I34" s="472">
        <v>17.377334993773349</v>
      </c>
      <c r="J34" s="473">
        <v>17.206907724987101</v>
      </c>
      <c r="K34" s="473">
        <v>16.809903709706258</v>
      </c>
      <c r="L34" s="474">
        <v>17.940891051823527</v>
      </c>
      <c r="M34" s="473">
        <v>18.123813431434591</v>
      </c>
      <c r="N34" s="473">
        <v>18.260945164666502</v>
      </c>
      <c r="O34" s="407">
        <v>0.29357921608845761</v>
      </c>
    </row>
    <row r="35" spans="1:15" s="120" customFormat="1" ht="14.45" customHeight="1" x14ac:dyDescent="0.2">
      <c r="A35" s="403" t="s">
        <v>495</v>
      </c>
      <c r="B35" s="404"/>
      <c r="C35" s="404"/>
      <c r="D35" s="404"/>
      <c r="E35" s="472"/>
      <c r="F35" s="472"/>
      <c r="G35" s="472"/>
      <c r="H35" s="472"/>
      <c r="I35" s="472"/>
      <c r="J35" s="473"/>
      <c r="K35" s="473"/>
      <c r="L35" s="474"/>
      <c r="M35" s="473"/>
      <c r="N35" s="473"/>
      <c r="O35" s="407"/>
    </row>
    <row r="36" spans="1:15" s="451" customFormat="1" ht="10.35" customHeight="1" x14ac:dyDescent="0.2">
      <c r="A36" s="404"/>
      <c r="B36" s="404" t="s">
        <v>620</v>
      </c>
      <c r="C36" s="404"/>
      <c r="D36" s="404"/>
      <c r="E36" s="472">
        <v>8.7891221050490067</v>
      </c>
      <c r="F36" s="472">
        <v>11.252064956519025</v>
      </c>
      <c r="G36" s="472">
        <v>6.3681954444849032</v>
      </c>
      <c r="H36" s="472">
        <v>2.014960754359163</v>
      </c>
      <c r="I36" s="472">
        <v>-0.31499315793550586</v>
      </c>
      <c r="J36" s="473">
        <v>2.5589888367997027</v>
      </c>
      <c r="K36" s="473">
        <v>-4.5508498118544294</v>
      </c>
      <c r="L36" s="474">
        <v>13.557348855668749</v>
      </c>
      <c r="M36" s="473">
        <v>4.8370185698641599</v>
      </c>
      <c r="N36" s="473">
        <v>4.8672074674963817</v>
      </c>
      <c r="O36" s="407">
        <v>4.9379064020451153</v>
      </c>
    </row>
    <row r="37" spans="1:15" s="451" customFormat="1" ht="11.1" customHeight="1" x14ac:dyDescent="0.2">
      <c r="A37" s="404"/>
      <c r="B37" s="404" t="s">
        <v>621</v>
      </c>
      <c r="C37" s="404"/>
      <c r="D37" s="404"/>
      <c r="E37" s="472">
        <v>6.5729893955771113</v>
      </c>
      <c r="F37" s="472">
        <v>4.0623886406622622</v>
      </c>
      <c r="G37" s="472">
        <v>3.1794115322814287</v>
      </c>
      <c r="H37" s="472">
        <v>3.5945876946642752</v>
      </c>
      <c r="I37" s="472">
        <v>3.1642762087830789</v>
      </c>
      <c r="J37" s="473">
        <v>2.7518990970331059</v>
      </c>
      <c r="K37" s="473">
        <v>2.7223694611056892</v>
      </c>
      <c r="L37" s="474">
        <v>12.135340047527432</v>
      </c>
      <c r="M37" s="473">
        <v>5.1991038811633361</v>
      </c>
      <c r="N37" s="473">
        <v>4.7733246359572545</v>
      </c>
      <c r="O37" s="407">
        <v>4.8155690594754974</v>
      </c>
    </row>
    <row r="38" spans="1:15" s="120" customFormat="1" ht="14.45" customHeight="1" x14ac:dyDescent="0.2">
      <c r="A38" s="403" t="s">
        <v>622</v>
      </c>
      <c r="B38" s="404"/>
      <c r="C38" s="404"/>
      <c r="D38" s="404"/>
      <c r="E38" s="410"/>
      <c r="F38" s="410"/>
      <c r="G38" s="410"/>
      <c r="H38" s="410"/>
      <c r="I38" s="410"/>
      <c r="J38" s="225"/>
      <c r="K38" s="225"/>
      <c r="L38" s="405"/>
      <c r="M38" s="225"/>
      <c r="N38" s="225"/>
      <c r="O38" s="407"/>
    </row>
    <row r="39" spans="1:15" s="451" customFormat="1" ht="10.35" customHeight="1" x14ac:dyDescent="0.2">
      <c r="A39" s="404"/>
      <c r="B39" s="404" t="s">
        <v>620</v>
      </c>
      <c r="C39" s="404"/>
      <c r="D39" s="404"/>
      <c r="E39" s="410">
        <v>7183.9556606874639</v>
      </c>
      <c r="F39" s="410">
        <v>7933.2956816848737</v>
      </c>
      <c r="G39" s="410">
        <v>8350.9850889406534</v>
      </c>
      <c r="H39" s="410">
        <v>8439.8897285947114</v>
      </c>
      <c r="I39" s="410">
        <v>8311.4813139670732</v>
      </c>
      <c r="J39" s="225">
        <v>8437.5445481768093</v>
      </c>
      <c r="K39" s="225">
        <v>7954.1427204073061</v>
      </c>
      <c r="L39" s="405">
        <v>8929.6191466147793</v>
      </c>
      <c r="M39" s="225">
        <v>9252.9870933220154</v>
      </c>
      <c r="N39" s="225">
        <v>9592.5801387544307</v>
      </c>
      <c r="O39" s="407">
        <v>3.2648269122463214</v>
      </c>
    </row>
    <row r="40" spans="1:15" s="490" customFormat="1" ht="11.1" customHeight="1" x14ac:dyDescent="0.2">
      <c r="A40" s="489"/>
      <c r="B40" s="404" t="s">
        <v>621</v>
      </c>
      <c r="C40" s="489"/>
      <c r="D40" s="489"/>
      <c r="E40" s="410">
        <v>8168.7462661702257</v>
      </c>
      <c r="F40" s="410">
        <v>8437.8366616368148</v>
      </c>
      <c r="G40" s="410">
        <v>8615.8164129433007</v>
      </c>
      <c r="H40" s="410">
        <v>8842.3703340196789</v>
      </c>
      <c r="I40" s="410">
        <v>9011.7648932966313</v>
      </c>
      <c r="J40" s="225">
        <v>9165.6575294915583</v>
      </c>
      <c r="K40" s="225">
        <v>9298.9494933508886</v>
      </c>
      <c r="L40" s="405">
        <v>10308.62414914892</v>
      </c>
      <c r="M40" s="225">
        <v>10718.823119573804</v>
      </c>
      <c r="N40" s="225">
        <v>11102.265422433362</v>
      </c>
      <c r="O40" s="407">
        <v>3.4680452591234978</v>
      </c>
    </row>
    <row r="41" spans="1:15" ht="2.85" customHeight="1" x14ac:dyDescent="0.2">
      <c r="A41" s="461"/>
      <c r="B41" s="427"/>
      <c r="C41" s="427"/>
      <c r="D41" s="427"/>
      <c r="E41" s="431"/>
      <c r="F41" s="431"/>
      <c r="G41" s="431"/>
      <c r="H41" s="431"/>
      <c r="I41" s="431"/>
      <c r="J41" s="462"/>
      <c r="K41" s="462"/>
      <c r="L41" s="487"/>
      <c r="M41" s="462"/>
      <c r="N41" s="462"/>
      <c r="O41" s="431"/>
    </row>
    <row r="42" spans="1:15" ht="3.4" customHeight="1" x14ac:dyDescent="0.2">
      <c r="A42" s="555"/>
      <c r="B42" s="556"/>
      <c r="C42" s="556"/>
      <c r="D42" s="556"/>
      <c r="E42" s="492"/>
      <c r="F42" s="492"/>
      <c r="G42" s="492"/>
      <c r="H42" s="492"/>
      <c r="I42" s="492"/>
      <c r="J42" s="492"/>
      <c r="K42" s="557"/>
      <c r="L42" s="557"/>
      <c r="M42" s="557"/>
      <c r="N42" s="557"/>
      <c r="O42" s="492"/>
    </row>
    <row r="43" spans="1:15" s="490" customFormat="1" ht="12" customHeight="1" x14ac:dyDescent="0.15">
      <c r="A43" s="437" t="s">
        <v>440</v>
      </c>
      <c r="B43" s="827" t="s">
        <v>623</v>
      </c>
      <c r="C43" s="827"/>
      <c r="D43" s="827"/>
      <c r="E43" s="827"/>
      <c r="F43" s="827"/>
      <c r="G43" s="827"/>
      <c r="H43" s="827"/>
      <c r="I43" s="827"/>
      <c r="J43" s="827"/>
      <c r="K43" s="827"/>
      <c r="L43" s="827"/>
      <c r="M43" s="827"/>
      <c r="N43" s="827"/>
      <c r="O43" s="827"/>
    </row>
    <row r="44" spans="1:15" s="490" customFormat="1" ht="12.2" customHeight="1" x14ac:dyDescent="0.15">
      <c r="A44" s="437" t="s">
        <v>442</v>
      </c>
      <c r="B44" s="827" t="s">
        <v>624</v>
      </c>
      <c r="C44" s="827"/>
      <c r="D44" s="827"/>
      <c r="E44" s="827"/>
      <c r="F44" s="827"/>
      <c r="G44" s="827"/>
      <c r="H44" s="827"/>
      <c r="I44" s="827"/>
      <c r="J44" s="827"/>
      <c r="K44" s="827"/>
      <c r="L44" s="438"/>
      <c r="M44" s="438"/>
      <c r="N44" s="438"/>
      <c r="O44" s="539"/>
    </row>
    <row r="45" spans="1:15" s="490" customFormat="1" ht="6.95" customHeight="1" x14ac:dyDescent="0.2">
      <c r="A45" s="440"/>
      <c r="B45" s="441"/>
      <c r="C45" s="441"/>
      <c r="D45" s="441"/>
      <c r="E45" s="441"/>
      <c r="F45" s="441"/>
      <c r="G45" s="441"/>
      <c r="H45" s="441"/>
      <c r="I45" s="441"/>
      <c r="J45" s="441"/>
      <c r="K45" s="442"/>
      <c r="L45" s="441"/>
      <c r="M45" s="441"/>
      <c r="N45" s="441"/>
    </row>
    <row r="46" spans="1:15" s="551" customFormat="1" ht="17.25" customHeight="1" x14ac:dyDescent="0.2">
      <c r="A46" s="394" t="s">
        <v>625</v>
      </c>
      <c r="B46" s="395"/>
      <c r="C46" s="395"/>
      <c r="D46" s="395"/>
      <c r="E46" s="395"/>
      <c r="F46" s="395"/>
      <c r="G46" s="395"/>
      <c r="H46" s="549"/>
      <c r="I46" s="395"/>
      <c r="J46" s="395"/>
      <c r="K46" s="396"/>
      <c r="L46" s="549"/>
      <c r="M46" s="549"/>
      <c r="N46" s="549"/>
      <c r="O46" s="550"/>
    </row>
    <row r="47" spans="1:15" s="449" customFormat="1" ht="34.15" customHeight="1" x14ac:dyDescent="0.2">
      <c r="A47" s="398"/>
      <c r="B47" s="398"/>
      <c r="C47" s="398" t="s">
        <v>419</v>
      </c>
      <c r="D47" s="398"/>
      <c r="E47" s="399" t="s">
        <v>420</v>
      </c>
      <c r="F47" s="399" t="s">
        <v>421</v>
      </c>
      <c r="G47" s="399" t="s">
        <v>422</v>
      </c>
      <c r="H47" s="399" t="s">
        <v>423</v>
      </c>
      <c r="I47" s="399" t="s">
        <v>424</v>
      </c>
      <c r="J47" s="399" t="s">
        <v>425</v>
      </c>
      <c r="K47" s="399" t="s">
        <v>244</v>
      </c>
      <c r="L47" s="400" t="s">
        <v>426</v>
      </c>
      <c r="M47" s="399" t="s">
        <v>146</v>
      </c>
      <c r="N47" s="399" t="s">
        <v>179</v>
      </c>
      <c r="O47" s="401" t="s">
        <v>626</v>
      </c>
    </row>
    <row r="48" spans="1:15" ht="4.7" customHeight="1" x14ac:dyDescent="0.2">
      <c r="A48" s="457"/>
      <c r="B48" s="489"/>
      <c r="C48" s="489"/>
      <c r="D48" s="489"/>
      <c r="E48" s="558"/>
      <c r="F48" s="558"/>
      <c r="G48" s="558"/>
      <c r="H48" s="559"/>
      <c r="I48" s="558"/>
      <c r="J48" s="559"/>
      <c r="K48" s="559"/>
      <c r="L48" s="560"/>
      <c r="M48" s="559"/>
      <c r="N48" s="559"/>
      <c r="O48" s="561"/>
    </row>
    <row r="49" spans="1:15" s="451" customFormat="1" ht="13.35" customHeight="1" x14ac:dyDescent="0.2">
      <c r="A49" s="403" t="s">
        <v>627</v>
      </c>
      <c r="B49" s="404"/>
      <c r="C49" s="404"/>
      <c r="D49" s="404"/>
      <c r="E49" s="562">
        <v>246</v>
      </c>
      <c r="F49" s="562">
        <v>1841</v>
      </c>
      <c r="G49" s="562">
        <v>1147</v>
      </c>
      <c r="H49" s="513">
        <v>-316</v>
      </c>
      <c r="I49" s="513">
        <v>-1664</v>
      </c>
      <c r="J49" s="513">
        <v>-811</v>
      </c>
      <c r="K49" s="513">
        <v>-2737</v>
      </c>
      <c r="L49" s="514">
        <v>-246</v>
      </c>
      <c r="M49" s="513">
        <v>-228</v>
      </c>
      <c r="N49" s="513">
        <v>-257</v>
      </c>
      <c r="O49" s="563">
        <v>-3025</v>
      </c>
    </row>
    <row r="50" spans="1:15" s="120" customFormat="1" ht="10.9" customHeight="1" x14ac:dyDescent="0.2">
      <c r="A50" s="403"/>
      <c r="B50" s="404" t="s">
        <v>628</v>
      </c>
      <c r="C50" s="404"/>
      <c r="D50" s="404"/>
      <c r="E50" s="408">
        <v>96</v>
      </c>
      <c r="F50" s="408">
        <v>287</v>
      </c>
      <c r="G50" s="408">
        <v>-81</v>
      </c>
      <c r="H50" s="408">
        <v>-327</v>
      </c>
      <c r="I50" s="408">
        <v>258</v>
      </c>
      <c r="J50" s="408">
        <v>647</v>
      </c>
      <c r="K50" s="408">
        <v>-236</v>
      </c>
      <c r="L50" s="409">
        <v>8</v>
      </c>
      <c r="M50" s="408">
        <v>-272</v>
      </c>
      <c r="N50" s="408">
        <v>-41</v>
      </c>
      <c r="O50" s="507">
        <v>339</v>
      </c>
    </row>
    <row r="51" spans="1:15" s="451" customFormat="1" ht="13.35" customHeight="1" x14ac:dyDescent="0.2">
      <c r="A51" s="403" t="s">
        <v>629</v>
      </c>
      <c r="B51" s="404"/>
      <c r="C51" s="404"/>
      <c r="D51" s="404"/>
      <c r="E51" s="456">
        <v>342</v>
      </c>
      <c r="F51" s="456">
        <v>2128</v>
      </c>
      <c r="G51" s="456">
        <v>1066</v>
      </c>
      <c r="H51" s="452">
        <v>-643</v>
      </c>
      <c r="I51" s="452">
        <v>-1406</v>
      </c>
      <c r="J51" s="452">
        <v>-164</v>
      </c>
      <c r="K51" s="452">
        <v>-2973</v>
      </c>
      <c r="L51" s="453">
        <v>-238</v>
      </c>
      <c r="M51" s="452">
        <v>-500</v>
      </c>
      <c r="N51" s="452">
        <v>-298</v>
      </c>
      <c r="O51" s="564">
        <v>-2686</v>
      </c>
    </row>
    <row r="52" spans="1:15" s="120" customFormat="1" ht="17.25" customHeight="1" x14ac:dyDescent="0.2">
      <c r="A52" s="403" t="s">
        <v>630</v>
      </c>
      <c r="B52" s="404"/>
      <c r="C52" s="404"/>
      <c r="D52" s="404"/>
      <c r="E52" s="410"/>
      <c r="F52" s="410"/>
      <c r="G52" s="410"/>
      <c r="H52" s="225"/>
      <c r="I52" s="225"/>
      <c r="J52" s="225"/>
      <c r="K52" s="225"/>
      <c r="L52" s="405"/>
      <c r="M52" s="225"/>
      <c r="N52" s="225"/>
      <c r="O52" s="505"/>
    </row>
    <row r="53" spans="1:15" s="120" customFormat="1" ht="10.9" customHeight="1" x14ac:dyDescent="0.2">
      <c r="A53" s="403"/>
      <c r="B53" s="404" t="s">
        <v>631</v>
      </c>
      <c r="C53" s="404"/>
      <c r="D53" s="404"/>
      <c r="E53" s="225">
        <v>4110</v>
      </c>
      <c r="F53" s="225">
        <v>3565</v>
      </c>
      <c r="G53" s="225">
        <v>3279</v>
      </c>
      <c r="H53" s="225">
        <v>3151</v>
      </c>
      <c r="I53" s="225">
        <v>3407</v>
      </c>
      <c r="J53" s="225">
        <v>3459</v>
      </c>
      <c r="K53" s="225">
        <v>3659</v>
      </c>
      <c r="L53" s="405">
        <v>4956</v>
      </c>
      <c r="M53" s="225">
        <v>4855</v>
      </c>
      <c r="N53" s="225">
        <v>4814</v>
      </c>
      <c r="O53" s="505">
        <v>39255</v>
      </c>
    </row>
    <row r="54" spans="1:15" s="120" customFormat="1" ht="10.9" customHeight="1" x14ac:dyDescent="0.2">
      <c r="A54" s="403"/>
      <c r="B54" s="404"/>
      <c r="C54" s="552" t="s">
        <v>609</v>
      </c>
      <c r="D54" s="404" t="s">
        <v>632</v>
      </c>
      <c r="E54" s="565"/>
      <c r="F54" s="565"/>
      <c r="G54" s="565"/>
      <c r="H54" s="566"/>
      <c r="I54" s="566"/>
      <c r="J54" s="566"/>
      <c r="K54" s="566"/>
      <c r="L54" s="567"/>
      <c r="M54" s="566"/>
      <c r="N54" s="566"/>
      <c r="O54" s="568"/>
    </row>
    <row r="55" spans="1:15" s="120" customFormat="1" ht="10.9" customHeight="1" x14ac:dyDescent="0.2">
      <c r="A55" s="403"/>
      <c r="B55" s="404"/>
      <c r="C55" s="404"/>
      <c r="D55" s="404" t="s">
        <v>633</v>
      </c>
      <c r="E55" s="411">
        <v>-2051</v>
      </c>
      <c r="F55" s="411">
        <v>-2151</v>
      </c>
      <c r="G55" s="411">
        <v>-2209</v>
      </c>
      <c r="H55" s="408">
        <v>-2135</v>
      </c>
      <c r="I55" s="408">
        <v>-2157</v>
      </c>
      <c r="J55" s="408">
        <v>-2205</v>
      </c>
      <c r="K55" s="408">
        <v>-2638</v>
      </c>
      <c r="L55" s="409">
        <v>664</v>
      </c>
      <c r="M55" s="408">
        <v>-2333</v>
      </c>
      <c r="N55" s="408">
        <v>-2379</v>
      </c>
      <c r="O55" s="507">
        <v>-19594</v>
      </c>
    </row>
    <row r="56" spans="1:15" s="120" customFormat="1" ht="10.9" customHeight="1" x14ac:dyDescent="0.2">
      <c r="A56" s="403"/>
      <c r="B56" s="404"/>
      <c r="C56" s="404" t="s">
        <v>634</v>
      </c>
      <c r="D56" s="404"/>
      <c r="E56" s="410">
        <v>2059</v>
      </c>
      <c r="F56" s="410">
        <v>1414</v>
      </c>
      <c r="G56" s="410">
        <v>1070</v>
      </c>
      <c r="H56" s="225">
        <v>1016</v>
      </c>
      <c r="I56" s="225">
        <v>1250</v>
      </c>
      <c r="J56" s="225">
        <v>1254</v>
      </c>
      <c r="K56" s="225">
        <v>1021</v>
      </c>
      <c r="L56" s="405">
        <v>5620</v>
      </c>
      <c r="M56" s="225">
        <v>2522</v>
      </c>
      <c r="N56" s="225">
        <v>2435</v>
      </c>
      <c r="O56" s="505">
        <v>19661</v>
      </c>
    </row>
    <row r="57" spans="1:15" s="120" customFormat="1" ht="10.9" customHeight="1" x14ac:dyDescent="0.2">
      <c r="A57" s="403"/>
      <c r="B57" s="404" t="s">
        <v>635</v>
      </c>
      <c r="C57" s="404"/>
      <c r="D57" s="404"/>
      <c r="E57" s="410">
        <v>71</v>
      </c>
      <c r="F57" s="410">
        <v>65</v>
      </c>
      <c r="G57" s="410">
        <v>65</v>
      </c>
      <c r="H57" s="410">
        <v>51</v>
      </c>
      <c r="I57" s="410">
        <v>60</v>
      </c>
      <c r="J57" s="225">
        <v>78</v>
      </c>
      <c r="K57" s="225">
        <v>64</v>
      </c>
      <c r="L57" s="405">
        <v>55</v>
      </c>
      <c r="M57" s="225">
        <v>54</v>
      </c>
      <c r="N57" s="225">
        <v>54</v>
      </c>
      <c r="O57" s="505">
        <v>617</v>
      </c>
    </row>
    <row r="58" spans="1:15" s="120" customFormat="1" ht="11.65" customHeight="1" x14ac:dyDescent="0.2">
      <c r="A58" s="403"/>
      <c r="B58" s="404" t="s">
        <v>636</v>
      </c>
      <c r="C58" s="404"/>
      <c r="D58" s="404"/>
      <c r="E58" s="411">
        <v>120</v>
      </c>
      <c r="F58" s="411">
        <v>3</v>
      </c>
      <c r="G58" s="411">
        <v>72</v>
      </c>
      <c r="H58" s="408">
        <v>341</v>
      </c>
      <c r="I58" s="408">
        <v>-26</v>
      </c>
      <c r="J58" s="408">
        <v>-180</v>
      </c>
      <c r="K58" s="408">
        <v>86</v>
      </c>
      <c r="L58" s="409">
        <v>-313</v>
      </c>
      <c r="M58" s="408">
        <v>0</v>
      </c>
      <c r="N58" s="408">
        <v>-1</v>
      </c>
      <c r="O58" s="507">
        <v>102</v>
      </c>
    </row>
    <row r="59" spans="1:15" s="569" customFormat="1" ht="13.35" customHeight="1" x14ac:dyDescent="0.2">
      <c r="A59" s="403"/>
      <c r="B59" s="403"/>
      <c r="C59" s="403"/>
      <c r="D59" s="403"/>
      <c r="E59" s="456">
        <v>2250</v>
      </c>
      <c r="F59" s="456">
        <v>1482</v>
      </c>
      <c r="G59" s="456">
        <v>1207</v>
      </c>
      <c r="H59" s="452">
        <v>1408</v>
      </c>
      <c r="I59" s="452">
        <v>1284</v>
      </c>
      <c r="J59" s="452">
        <v>1152</v>
      </c>
      <c r="K59" s="452">
        <v>1171</v>
      </c>
      <c r="L59" s="453">
        <v>5362</v>
      </c>
      <c r="M59" s="452">
        <v>2576</v>
      </c>
      <c r="N59" s="452">
        <v>2488</v>
      </c>
      <c r="O59" s="564">
        <v>20380</v>
      </c>
    </row>
    <row r="60" spans="1:15" s="569" customFormat="1" ht="13.35" customHeight="1" x14ac:dyDescent="0.2">
      <c r="A60" s="403" t="s">
        <v>637</v>
      </c>
      <c r="B60" s="403"/>
      <c r="C60" s="403"/>
      <c r="D60" s="403"/>
      <c r="E60" s="456">
        <v>2592</v>
      </c>
      <c r="F60" s="456">
        <v>3610</v>
      </c>
      <c r="G60" s="456">
        <v>2273</v>
      </c>
      <c r="H60" s="452">
        <v>765</v>
      </c>
      <c r="I60" s="452">
        <v>-122</v>
      </c>
      <c r="J60" s="452">
        <v>988</v>
      </c>
      <c r="K60" s="452">
        <v>-1802</v>
      </c>
      <c r="L60" s="453">
        <v>5124</v>
      </c>
      <c r="M60" s="452">
        <v>2076</v>
      </c>
      <c r="N60" s="452">
        <v>2190</v>
      </c>
      <c r="O60" s="564">
        <v>17694</v>
      </c>
    </row>
    <row r="61" spans="1:15" s="120" customFormat="1" ht="16.7" customHeight="1" x14ac:dyDescent="0.2">
      <c r="A61" s="403" t="s">
        <v>638</v>
      </c>
      <c r="B61" s="404"/>
      <c r="C61" s="404"/>
      <c r="D61" s="404"/>
      <c r="E61" s="410"/>
      <c r="F61" s="410"/>
      <c r="G61" s="410"/>
      <c r="H61" s="410"/>
      <c r="I61" s="225"/>
      <c r="J61" s="225"/>
      <c r="K61" s="225"/>
      <c r="L61" s="405"/>
      <c r="M61" s="225"/>
      <c r="N61" s="225"/>
      <c r="O61" s="505"/>
    </row>
    <row r="62" spans="1:15" s="120" customFormat="1" ht="10.9" customHeight="1" x14ac:dyDescent="0.2">
      <c r="A62" s="403"/>
      <c r="B62" s="479" t="s">
        <v>639</v>
      </c>
      <c r="C62" s="479"/>
      <c r="D62" s="479"/>
      <c r="E62" s="410"/>
      <c r="F62" s="410"/>
      <c r="G62" s="410"/>
      <c r="H62" s="410"/>
      <c r="I62" s="225"/>
      <c r="J62" s="225"/>
      <c r="K62" s="225"/>
      <c r="L62" s="405"/>
      <c r="M62" s="225"/>
      <c r="N62" s="225"/>
      <c r="O62" s="505"/>
    </row>
    <row r="63" spans="1:15" s="120" customFormat="1" ht="10.9" customHeight="1" x14ac:dyDescent="0.2">
      <c r="A63" s="403"/>
      <c r="B63" s="479"/>
      <c r="C63" s="479" t="s">
        <v>640</v>
      </c>
      <c r="D63" s="479"/>
      <c r="E63" s="410">
        <v>149</v>
      </c>
      <c r="F63" s="410">
        <v>175</v>
      </c>
      <c r="G63" s="410">
        <v>-62</v>
      </c>
      <c r="H63" s="410">
        <v>-372</v>
      </c>
      <c r="I63" s="225">
        <v>874</v>
      </c>
      <c r="J63" s="225">
        <v>217</v>
      </c>
      <c r="K63" s="225">
        <v>340</v>
      </c>
      <c r="L63" s="405">
        <v>-1238</v>
      </c>
      <c r="M63" s="225">
        <v>-412</v>
      </c>
      <c r="N63" s="225">
        <v>-157</v>
      </c>
      <c r="O63" s="505">
        <v>-486</v>
      </c>
    </row>
    <row r="64" spans="1:15" s="120" customFormat="1" ht="10.9" customHeight="1" x14ac:dyDescent="0.2">
      <c r="A64" s="403"/>
      <c r="B64" s="479" t="s">
        <v>641</v>
      </c>
      <c r="C64" s="479"/>
      <c r="D64" s="479"/>
      <c r="E64" s="410"/>
      <c r="F64" s="410"/>
      <c r="G64" s="410"/>
      <c r="H64" s="410"/>
      <c r="I64" s="225"/>
      <c r="J64" s="225"/>
      <c r="K64" s="225"/>
      <c r="L64" s="405"/>
      <c r="M64" s="225"/>
      <c r="N64" s="225"/>
      <c r="O64" s="505"/>
    </row>
    <row r="65" spans="1:15" s="120" customFormat="1" ht="10.9" customHeight="1" x14ac:dyDescent="0.2">
      <c r="A65" s="403"/>
      <c r="B65" s="479"/>
      <c r="C65" s="479" t="s">
        <v>642</v>
      </c>
      <c r="D65" s="479"/>
      <c r="E65" s="410">
        <v>0</v>
      </c>
      <c r="F65" s="410">
        <v>0</v>
      </c>
      <c r="G65" s="410">
        <v>0</v>
      </c>
      <c r="H65" s="410">
        <v>0</v>
      </c>
      <c r="I65" s="225">
        <v>0</v>
      </c>
      <c r="J65" s="225">
        <v>0</v>
      </c>
      <c r="K65" s="225">
        <v>0</v>
      </c>
      <c r="L65" s="405">
        <v>0</v>
      </c>
      <c r="M65" s="225">
        <v>0</v>
      </c>
      <c r="N65" s="225">
        <v>0</v>
      </c>
      <c r="O65" s="505">
        <v>0</v>
      </c>
    </row>
    <row r="66" spans="1:15" s="120" customFormat="1" ht="10.9" customHeight="1" x14ac:dyDescent="0.2">
      <c r="A66" s="403"/>
      <c r="B66" s="479" t="s">
        <v>643</v>
      </c>
      <c r="C66" s="479"/>
      <c r="D66" s="479"/>
      <c r="E66" s="410"/>
      <c r="F66" s="410"/>
      <c r="G66" s="410"/>
      <c r="H66" s="410"/>
      <c r="I66" s="225"/>
      <c r="J66" s="225"/>
      <c r="K66" s="225"/>
      <c r="L66" s="405"/>
      <c r="M66" s="225"/>
      <c r="N66" s="225"/>
      <c r="O66" s="505"/>
    </row>
    <row r="67" spans="1:15" s="120" customFormat="1" ht="10.9" customHeight="1" x14ac:dyDescent="0.2">
      <c r="A67" s="403"/>
      <c r="B67" s="479"/>
      <c r="C67" s="479" t="s">
        <v>644</v>
      </c>
      <c r="D67" s="479"/>
      <c r="E67" s="410">
        <v>-366</v>
      </c>
      <c r="F67" s="410">
        <v>-94</v>
      </c>
      <c r="G67" s="410">
        <v>543</v>
      </c>
      <c r="H67" s="410">
        <v>298</v>
      </c>
      <c r="I67" s="225">
        <v>432</v>
      </c>
      <c r="J67" s="225">
        <v>-740</v>
      </c>
      <c r="K67" s="225">
        <v>-20</v>
      </c>
      <c r="L67" s="405">
        <v>827</v>
      </c>
      <c r="M67" s="225">
        <v>594</v>
      </c>
      <c r="N67" s="225">
        <v>357</v>
      </c>
      <c r="O67" s="505">
        <v>1831</v>
      </c>
    </row>
    <row r="68" spans="1:15" s="120" customFormat="1" ht="12.4" customHeight="1" x14ac:dyDescent="0.2">
      <c r="A68" s="403"/>
      <c r="B68" s="479"/>
      <c r="C68" s="404" t="s">
        <v>645</v>
      </c>
      <c r="D68" s="479"/>
      <c r="E68" s="225">
        <v>2470</v>
      </c>
      <c r="F68" s="225">
        <v>2744</v>
      </c>
      <c r="G68" s="225">
        <v>2765</v>
      </c>
      <c r="H68" s="225">
        <v>2519</v>
      </c>
      <c r="I68" s="225">
        <v>2488</v>
      </c>
      <c r="J68" s="225">
        <v>2573</v>
      </c>
      <c r="K68" s="225">
        <v>2725</v>
      </c>
      <c r="L68" s="405">
        <v>2701</v>
      </c>
      <c r="M68" s="225">
        <v>2635</v>
      </c>
      <c r="N68" s="225">
        <v>3154</v>
      </c>
      <c r="O68" s="505">
        <v>26774</v>
      </c>
    </row>
    <row r="69" spans="1:15" s="120" customFormat="1" ht="10.9" customHeight="1" x14ac:dyDescent="0.2">
      <c r="A69" s="403"/>
      <c r="B69" s="479"/>
      <c r="C69" s="553" t="s">
        <v>609</v>
      </c>
      <c r="D69" s="479" t="s">
        <v>646</v>
      </c>
      <c r="E69" s="410"/>
      <c r="F69" s="410"/>
      <c r="G69" s="410"/>
      <c r="H69" s="410"/>
      <c r="I69" s="225"/>
      <c r="J69" s="225"/>
      <c r="K69" s="225"/>
      <c r="L69" s="405"/>
      <c r="M69" s="225"/>
      <c r="N69" s="225"/>
      <c r="O69" s="505"/>
    </row>
    <row r="70" spans="1:15" s="120" customFormat="1" ht="10.9" customHeight="1" x14ac:dyDescent="0.2">
      <c r="A70" s="403"/>
      <c r="B70" s="479"/>
      <c r="C70" s="479"/>
      <c r="D70" s="479" t="s">
        <v>647</v>
      </c>
      <c r="E70" s="411">
        <v>-924</v>
      </c>
      <c r="F70" s="411">
        <v>-719</v>
      </c>
      <c r="G70" s="411">
        <v>-724</v>
      </c>
      <c r="H70" s="411">
        <v>-472</v>
      </c>
      <c r="I70" s="408">
        <v>-1119</v>
      </c>
      <c r="J70" s="408">
        <v>-1123</v>
      </c>
      <c r="K70" s="408">
        <v>-951</v>
      </c>
      <c r="L70" s="409">
        <v>-5730</v>
      </c>
      <c r="M70" s="408">
        <v>-1733</v>
      </c>
      <c r="N70" s="408">
        <v>-1882</v>
      </c>
      <c r="O70" s="507">
        <v>-15377</v>
      </c>
    </row>
    <row r="71" spans="1:15" s="120" customFormat="1" ht="12" customHeight="1" x14ac:dyDescent="0.2">
      <c r="A71" s="403"/>
      <c r="B71" s="404"/>
      <c r="C71" s="404"/>
      <c r="D71" s="404"/>
      <c r="E71" s="410">
        <v>1180</v>
      </c>
      <c r="F71" s="410">
        <v>1931</v>
      </c>
      <c r="G71" s="410">
        <v>2584</v>
      </c>
      <c r="H71" s="410">
        <v>2345</v>
      </c>
      <c r="I71" s="225">
        <v>1801</v>
      </c>
      <c r="J71" s="225">
        <v>710</v>
      </c>
      <c r="K71" s="225">
        <v>1754</v>
      </c>
      <c r="L71" s="405">
        <v>-2202</v>
      </c>
      <c r="M71" s="225">
        <v>1496</v>
      </c>
      <c r="N71" s="225">
        <v>1629</v>
      </c>
      <c r="O71" s="505">
        <v>13228</v>
      </c>
    </row>
    <row r="72" spans="1:15" s="120" customFormat="1" ht="13.35" customHeight="1" x14ac:dyDescent="0.2">
      <c r="A72" s="403"/>
      <c r="B72" s="479" t="s">
        <v>648</v>
      </c>
      <c r="C72" s="404"/>
      <c r="D72" s="404"/>
      <c r="E72" s="411">
        <v>-480</v>
      </c>
      <c r="F72" s="411">
        <v>-871</v>
      </c>
      <c r="G72" s="411">
        <v>1090</v>
      </c>
      <c r="H72" s="411">
        <v>1225</v>
      </c>
      <c r="I72" s="408">
        <v>-197</v>
      </c>
      <c r="J72" s="408">
        <v>979</v>
      </c>
      <c r="K72" s="408">
        <v>-209</v>
      </c>
      <c r="L72" s="409">
        <v>-754</v>
      </c>
      <c r="M72" s="408">
        <v>-630</v>
      </c>
      <c r="N72" s="408">
        <v>-803</v>
      </c>
      <c r="O72" s="507">
        <v>-650</v>
      </c>
    </row>
    <row r="73" spans="1:15" s="451" customFormat="1" ht="13.35" customHeight="1" x14ac:dyDescent="0.2">
      <c r="A73" s="403"/>
      <c r="B73" s="404"/>
      <c r="C73" s="404"/>
      <c r="D73" s="404"/>
      <c r="E73" s="456">
        <v>849</v>
      </c>
      <c r="F73" s="456">
        <v>1235</v>
      </c>
      <c r="G73" s="456">
        <v>3612</v>
      </c>
      <c r="H73" s="456">
        <v>3198</v>
      </c>
      <c r="I73" s="452">
        <v>2478</v>
      </c>
      <c r="J73" s="452">
        <v>1906</v>
      </c>
      <c r="K73" s="452">
        <v>1885</v>
      </c>
      <c r="L73" s="453">
        <v>-4194</v>
      </c>
      <c r="M73" s="452">
        <v>454</v>
      </c>
      <c r="N73" s="452">
        <v>669</v>
      </c>
      <c r="O73" s="564">
        <v>12092</v>
      </c>
    </row>
    <row r="74" spans="1:15" s="451" customFormat="1" ht="13.35" customHeight="1" x14ac:dyDescent="0.2">
      <c r="A74" s="403" t="s">
        <v>649</v>
      </c>
      <c r="B74" s="404"/>
      <c r="C74" s="404"/>
      <c r="D74" s="404"/>
      <c r="E74" s="456"/>
      <c r="F74" s="456"/>
      <c r="G74" s="456"/>
      <c r="H74" s="456"/>
      <c r="I74" s="452"/>
      <c r="J74" s="452"/>
      <c r="K74" s="452"/>
      <c r="L74" s="453"/>
      <c r="M74" s="452"/>
      <c r="N74" s="452"/>
      <c r="O74" s="564"/>
    </row>
    <row r="75" spans="1:15" s="120" customFormat="1" ht="13.35" customHeight="1" x14ac:dyDescent="0.2">
      <c r="A75" s="570" t="s">
        <v>650</v>
      </c>
      <c r="B75" s="404"/>
      <c r="C75" s="404"/>
      <c r="D75" s="404"/>
      <c r="E75" s="562">
        <v>3441</v>
      </c>
      <c r="F75" s="562">
        <v>4845</v>
      </c>
      <c r="G75" s="562">
        <v>5885</v>
      </c>
      <c r="H75" s="562">
        <v>3963</v>
      </c>
      <c r="I75" s="513">
        <v>2356</v>
      </c>
      <c r="J75" s="513">
        <v>2894</v>
      </c>
      <c r="K75" s="513">
        <v>83</v>
      </c>
      <c r="L75" s="514">
        <v>930</v>
      </c>
      <c r="M75" s="513">
        <v>2530</v>
      </c>
      <c r="N75" s="513">
        <v>2859</v>
      </c>
      <c r="O75" s="563">
        <v>29786</v>
      </c>
    </row>
    <row r="76" spans="1:15" s="120" customFormat="1" ht="10.9" customHeight="1" x14ac:dyDescent="0.2">
      <c r="A76" s="403"/>
      <c r="B76" s="404" t="s">
        <v>651</v>
      </c>
      <c r="C76" s="404"/>
      <c r="D76" s="404"/>
      <c r="E76" s="410">
        <v>-81</v>
      </c>
      <c r="F76" s="410">
        <v>-81</v>
      </c>
      <c r="G76" s="410">
        <v>-287</v>
      </c>
      <c r="H76" s="410">
        <v>943</v>
      </c>
      <c r="I76" s="225">
        <v>-142</v>
      </c>
      <c r="J76" s="225">
        <v>-603</v>
      </c>
      <c r="K76" s="225">
        <v>493</v>
      </c>
      <c r="L76" s="405">
        <v>-20</v>
      </c>
      <c r="M76" s="225">
        <v>551</v>
      </c>
      <c r="N76" s="225">
        <v>72</v>
      </c>
      <c r="O76" s="505">
        <v>845</v>
      </c>
    </row>
    <row r="77" spans="1:15" s="120" customFormat="1" ht="10.9" customHeight="1" x14ac:dyDescent="0.2">
      <c r="A77" s="403"/>
      <c r="B77" s="404" t="s">
        <v>652</v>
      </c>
      <c r="C77" s="404"/>
      <c r="D77" s="404"/>
      <c r="E77" s="410">
        <v>39</v>
      </c>
      <c r="F77" s="410">
        <v>99</v>
      </c>
      <c r="G77" s="410">
        <v>-34</v>
      </c>
      <c r="H77" s="410">
        <v>27</v>
      </c>
      <c r="I77" s="225">
        <v>-33</v>
      </c>
      <c r="J77" s="225">
        <v>6</v>
      </c>
      <c r="K77" s="225">
        <v>-23</v>
      </c>
      <c r="L77" s="405">
        <v>-292</v>
      </c>
      <c r="M77" s="225">
        <v>-1</v>
      </c>
      <c r="N77" s="225">
        <v>2</v>
      </c>
      <c r="O77" s="505">
        <v>-210</v>
      </c>
    </row>
    <row r="78" spans="1:15" s="120" customFormat="1" ht="12" customHeight="1" x14ac:dyDescent="0.2">
      <c r="A78" s="403"/>
      <c r="B78" s="404" t="s">
        <v>653</v>
      </c>
      <c r="C78" s="404"/>
      <c r="D78" s="404"/>
      <c r="E78" s="411">
        <v>-130</v>
      </c>
      <c r="F78" s="411">
        <v>176</v>
      </c>
      <c r="G78" s="411">
        <v>59</v>
      </c>
      <c r="H78" s="411">
        <v>-56</v>
      </c>
      <c r="I78" s="408">
        <v>46</v>
      </c>
      <c r="J78" s="408">
        <v>75</v>
      </c>
      <c r="K78" s="408">
        <v>38</v>
      </c>
      <c r="L78" s="409">
        <v>276</v>
      </c>
      <c r="M78" s="408">
        <v>-17</v>
      </c>
      <c r="N78" s="408">
        <v>-17</v>
      </c>
      <c r="O78" s="507">
        <v>450</v>
      </c>
    </row>
    <row r="79" spans="1:15" s="483" customFormat="1" ht="13.35" customHeight="1" x14ac:dyDescent="0.2">
      <c r="A79" s="403" t="s">
        <v>654</v>
      </c>
      <c r="B79" s="404"/>
      <c r="C79" s="404"/>
      <c r="D79" s="404"/>
      <c r="E79" s="458">
        <v>3269</v>
      </c>
      <c r="F79" s="458">
        <v>5039</v>
      </c>
      <c r="G79" s="458">
        <v>5623</v>
      </c>
      <c r="H79" s="458">
        <v>4877</v>
      </c>
      <c r="I79" s="459">
        <v>2227</v>
      </c>
      <c r="J79" s="459">
        <v>2372</v>
      </c>
      <c r="K79" s="459">
        <v>591</v>
      </c>
      <c r="L79" s="460">
        <v>894</v>
      </c>
      <c r="M79" s="459">
        <v>3063</v>
      </c>
      <c r="N79" s="459">
        <v>2916</v>
      </c>
      <c r="O79" s="571">
        <v>30871</v>
      </c>
    </row>
    <row r="80" spans="1:15" s="483" customFormat="1" ht="13.35" customHeight="1" x14ac:dyDescent="0.2">
      <c r="A80" s="403" t="s">
        <v>655</v>
      </c>
      <c r="B80" s="404"/>
      <c r="C80" s="404"/>
      <c r="D80" s="404"/>
      <c r="E80" s="458"/>
      <c r="F80" s="458"/>
      <c r="G80" s="458"/>
      <c r="H80" s="458"/>
      <c r="I80" s="459"/>
      <c r="J80" s="459"/>
      <c r="K80" s="459"/>
      <c r="L80" s="460"/>
      <c r="M80" s="459"/>
      <c r="N80" s="459"/>
      <c r="O80" s="571"/>
    </row>
    <row r="81" spans="1:15" s="451" customFormat="1" ht="11.25" customHeight="1" x14ac:dyDescent="0.2">
      <c r="A81" s="403"/>
      <c r="B81" s="404"/>
      <c r="C81" s="404"/>
      <c r="D81" s="403" t="s">
        <v>656</v>
      </c>
      <c r="E81" s="562">
        <v>1853</v>
      </c>
      <c r="F81" s="562">
        <v>2838</v>
      </c>
      <c r="G81" s="562">
        <v>3523</v>
      </c>
      <c r="H81" s="562">
        <v>2886</v>
      </c>
      <c r="I81" s="513">
        <v>812</v>
      </c>
      <c r="J81" s="513">
        <v>847</v>
      </c>
      <c r="K81" s="513">
        <v>-1221</v>
      </c>
      <c r="L81" s="514">
        <v>3347</v>
      </c>
      <c r="M81" s="513">
        <v>2178</v>
      </c>
      <c r="N81" s="513">
        <v>1611</v>
      </c>
      <c r="O81" s="563">
        <v>18674</v>
      </c>
    </row>
    <row r="82" spans="1:15" s="451" customFormat="1" ht="13.35" customHeight="1" x14ac:dyDescent="0.2">
      <c r="A82" s="403"/>
      <c r="B82" s="404"/>
      <c r="C82" s="404"/>
      <c r="D82" s="403" t="s">
        <v>657</v>
      </c>
      <c r="E82" s="562">
        <v>1416</v>
      </c>
      <c r="F82" s="562">
        <v>2201</v>
      </c>
      <c r="G82" s="562">
        <v>2100</v>
      </c>
      <c r="H82" s="562">
        <v>1991</v>
      </c>
      <c r="I82" s="513">
        <v>1415</v>
      </c>
      <c r="J82" s="513">
        <v>1525</v>
      </c>
      <c r="K82" s="513">
        <v>1812</v>
      </c>
      <c r="L82" s="514">
        <v>-2753</v>
      </c>
      <c r="M82" s="513">
        <v>885</v>
      </c>
      <c r="N82" s="513">
        <v>1255</v>
      </c>
      <c r="O82" s="563">
        <v>11847</v>
      </c>
    </row>
    <row r="83" spans="1:15" s="451" customFormat="1" ht="13.35" customHeight="1" x14ac:dyDescent="0.2">
      <c r="A83" s="403"/>
      <c r="B83" s="404"/>
      <c r="C83" s="404"/>
      <c r="D83" s="403" t="s">
        <v>658</v>
      </c>
      <c r="E83" s="456">
        <v>0</v>
      </c>
      <c r="F83" s="456">
        <v>0</v>
      </c>
      <c r="G83" s="456">
        <v>0</v>
      </c>
      <c r="H83" s="456">
        <v>0</v>
      </c>
      <c r="I83" s="452">
        <v>0</v>
      </c>
      <c r="J83" s="452">
        <v>0</v>
      </c>
      <c r="K83" s="452">
        <v>0</v>
      </c>
      <c r="L83" s="453">
        <v>300</v>
      </c>
      <c r="M83" s="452">
        <v>0</v>
      </c>
      <c r="N83" s="452">
        <v>50</v>
      </c>
      <c r="O83" s="564">
        <v>350</v>
      </c>
    </row>
    <row r="84" spans="1:15" s="483" customFormat="1" ht="13.35" customHeight="1" x14ac:dyDescent="0.2">
      <c r="A84" s="403"/>
      <c r="B84" s="404"/>
      <c r="C84" s="404"/>
      <c r="D84" s="403" t="s">
        <v>659</v>
      </c>
      <c r="E84" s="458">
        <v>3269</v>
      </c>
      <c r="F84" s="458">
        <v>5039</v>
      </c>
      <c r="G84" s="458">
        <v>5623</v>
      </c>
      <c r="H84" s="458">
        <v>4877</v>
      </c>
      <c r="I84" s="458">
        <v>2227</v>
      </c>
      <c r="J84" s="459">
        <v>2372</v>
      </c>
      <c r="K84" s="459">
        <v>591</v>
      </c>
      <c r="L84" s="460">
        <v>894</v>
      </c>
      <c r="M84" s="458">
        <v>3063</v>
      </c>
      <c r="N84" s="458">
        <v>2916</v>
      </c>
      <c r="O84" s="458">
        <v>30871</v>
      </c>
    </row>
    <row r="85" spans="1:15" s="120" customFormat="1" ht="2.85" customHeight="1" x14ac:dyDescent="0.2">
      <c r="A85" s="515"/>
      <c r="B85" s="516"/>
      <c r="C85" s="516"/>
      <c r="D85" s="516"/>
      <c r="E85" s="572"/>
      <c r="F85" s="572"/>
      <c r="G85" s="572"/>
      <c r="H85" s="572"/>
      <c r="I85" s="572"/>
      <c r="J85" s="316"/>
      <c r="K85" s="316"/>
      <c r="L85" s="573"/>
      <c r="M85" s="316"/>
      <c r="N85" s="316"/>
      <c r="O85" s="572"/>
    </row>
  </sheetData>
  <mergeCells count="2">
    <mergeCell ref="B43:O43"/>
    <mergeCell ref="B44:K44"/>
  </mergeCells>
  <printOptions horizontalCentered="1"/>
  <pageMargins left="0.51181102362204722" right="0.31496062992125984" top="0.51181102362204722" bottom="0.35433070866141736" header="0.31496062992125984" footer="0.31496062992125984"/>
  <pageSetup orientation="landscape" r:id="rId1"/>
  <rowBreaks count="1" manualBreakCount="1">
    <brk id="45"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7"/>
  <sheetViews>
    <sheetView zoomScale="120" zoomScaleNormal="120" workbookViewId="0">
      <selection activeCell="C81" sqref="C81"/>
    </sheetView>
  </sheetViews>
  <sheetFormatPr defaultColWidth="8.85546875" defaultRowHeight="12" x14ac:dyDescent="0.2"/>
  <cols>
    <col min="1" max="1" width="2.28515625" style="457" customWidth="1"/>
    <col min="2" max="2" width="2.28515625" style="489" customWidth="1"/>
    <col min="3" max="3" width="29" style="489" customWidth="1"/>
    <col min="4" max="9" width="8.5703125" style="490" customWidth="1"/>
    <col min="10" max="10" width="8.5703125" style="491" customWidth="1"/>
    <col min="11" max="14" width="8.5703125" style="490" customWidth="1"/>
    <col min="15" max="16384" width="8.85546875" style="451"/>
  </cols>
  <sheetData>
    <row r="1" spans="1:14" s="403" customFormat="1" ht="15" customHeight="1" x14ac:dyDescent="0.2">
      <c r="A1" s="394" t="s">
        <v>660</v>
      </c>
      <c r="B1" s="395"/>
      <c r="C1" s="395"/>
      <c r="D1" s="395"/>
      <c r="E1" s="395"/>
      <c r="F1" s="395"/>
      <c r="G1" s="395"/>
      <c r="H1" s="395"/>
      <c r="I1" s="396"/>
      <c r="J1" s="396"/>
      <c r="K1" s="396"/>
      <c r="L1" s="396"/>
      <c r="M1" s="396"/>
      <c r="N1" s="395"/>
    </row>
    <row r="2" spans="1:14" s="578" customFormat="1" ht="33.75" customHeight="1" x14ac:dyDescent="0.2">
      <c r="A2" s="576"/>
      <c r="B2" s="576" t="s">
        <v>419</v>
      </c>
      <c r="C2" s="576"/>
      <c r="D2" s="399" t="s">
        <v>420</v>
      </c>
      <c r="E2" s="399" t="s">
        <v>421</v>
      </c>
      <c r="F2" s="399" t="s">
        <v>422</v>
      </c>
      <c r="G2" s="399" t="s">
        <v>423</v>
      </c>
      <c r="H2" s="399" t="s">
        <v>424</v>
      </c>
      <c r="I2" s="399" t="s">
        <v>425</v>
      </c>
      <c r="J2" s="399" t="s">
        <v>244</v>
      </c>
      <c r="K2" s="400" t="s">
        <v>426</v>
      </c>
      <c r="L2" s="399" t="s">
        <v>146</v>
      </c>
      <c r="M2" s="399" t="s">
        <v>179</v>
      </c>
      <c r="N2" s="577" t="s">
        <v>427</v>
      </c>
    </row>
    <row r="3" spans="1:14" ht="13.9" customHeight="1" x14ac:dyDescent="0.2">
      <c r="A3" s="403" t="s">
        <v>661</v>
      </c>
      <c r="B3" s="404"/>
      <c r="C3" s="404"/>
      <c r="D3" s="410"/>
      <c r="E3" s="225"/>
      <c r="F3" s="225"/>
      <c r="G3" s="225"/>
      <c r="H3" s="410"/>
      <c r="I3" s="225"/>
      <c r="J3" s="225"/>
      <c r="K3" s="405"/>
      <c r="L3" s="225"/>
      <c r="M3" s="225"/>
      <c r="N3" s="530" t="s">
        <v>428</v>
      </c>
    </row>
    <row r="4" spans="1:14" ht="11.65" customHeight="1" x14ac:dyDescent="0.2">
      <c r="A4" s="403"/>
      <c r="B4" s="403" t="s">
        <v>662</v>
      </c>
      <c r="C4" s="404"/>
      <c r="D4" s="456">
        <v>6964</v>
      </c>
      <c r="E4" s="456">
        <v>7813</v>
      </c>
      <c r="F4" s="452">
        <v>9408</v>
      </c>
      <c r="G4" s="452">
        <v>10223</v>
      </c>
      <c r="H4" s="452">
        <v>9280</v>
      </c>
      <c r="I4" s="452">
        <v>8034</v>
      </c>
      <c r="J4" s="452">
        <v>4644</v>
      </c>
      <c r="K4" s="453">
        <v>1573</v>
      </c>
      <c r="L4" s="452">
        <v>249</v>
      </c>
      <c r="M4" s="452">
        <v>0</v>
      </c>
      <c r="N4" s="407">
        <v>-100</v>
      </c>
    </row>
    <row r="5" spans="1:14" ht="2.25" customHeight="1" x14ac:dyDescent="0.2">
      <c r="A5" s="403"/>
      <c r="B5" s="403"/>
      <c r="C5" s="404"/>
      <c r="D5" s="456"/>
      <c r="E5" s="456"/>
      <c r="F5" s="452"/>
      <c r="G5" s="452"/>
      <c r="H5" s="452"/>
      <c r="I5" s="452"/>
      <c r="J5" s="452"/>
      <c r="K5" s="453"/>
      <c r="L5" s="452"/>
      <c r="M5" s="452"/>
      <c r="N5" s="407"/>
    </row>
    <row r="6" spans="1:14" ht="11.65" customHeight="1" x14ac:dyDescent="0.2">
      <c r="A6" s="403"/>
      <c r="B6" s="403" t="s">
        <v>663</v>
      </c>
      <c r="C6" s="404"/>
      <c r="D6" s="408"/>
      <c r="E6" s="408"/>
      <c r="F6" s="408"/>
      <c r="G6" s="408"/>
      <c r="H6" s="408"/>
      <c r="I6" s="408"/>
      <c r="J6" s="408"/>
      <c r="K6" s="409"/>
      <c r="L6" s="408"/>
      <c r="M6" s="408"/>
      <c r="N6" s="407"/>
    </row>
    <row r="7" spans="1:14" ht="9.75" customHeight="1" x14ac:dyDescent="0.2">
      <c r="A7" s="403"/>
      <c r="B7" s="404" t="s">
        <v>664</v>
      </c>
      <c r="C7" s="404"/>
      <c r="D7" s="225"/>
      <c r="E7" s="225"/>
      <c r="F7" s="225"/>
      <c r="G7" s="225"/>
      <c r="H7" s="225"/>
      <c r="I7" s="225"/>
      <c r="J7" s="225"/>
      <c r="K7" s="405"/>
      <c r="L7" s="225"/>
      <c r="M7" s="225"/>
      <c r="N7" s="407"/>
    </row>
    <row r="8" spans="1:14" ht="9.75" customHeight="1" x14ac:dyDescent="0.2">
      <c r="A8" s="403"/>
      <c r="B8" s="404"/>
      <c r="C8" s="404" t="s">
        <v>665</v>
      </c>
      <c r="D8" s="225">
        <v>4092</v>
      </c>
      <c r="E8" s="225">
        <v>4185</v>
      </c>
      <c r="F8" s="225">
        <v>4315</v>
      </c>
      <c r="G8" s="225">
        <v>4386</v>
      </c>
      <c r="H8" s="225">
        <v>4518</v>
      </c>
      <c r="I8" s="225">
        <v>4731</v>
      </c>
      <c r="J8" s="225">
        <v>4984</v>
      </c>
      <c r="K8" s="405">
        <v>5395</v>
      </c>
      <c r="L8" s="225">
        <v>5712</v>
      </c>
      <c r="M8" s="225">
        <v>5710</v>
      </c>
      <c r="N8" s="407">
        <v>3.7714371658412293</v>
      </c>
    </row>
    <row r="9" spans="1:14" ht="9.75" customHeight="1" x14ac:dyDescent="0.2">
      <c r="A9" s="403"/>
      <c r="B9" s="490"/>
      <c r="C9" s="404" t="s">
        <v>666</v>
      </c>
      <c r="D9" s="408">
        <v>6016</v>
      </c>
      <c r="E9" s="408">
        <v>6407</v>
      </c>
      <c r="F9" s="408">
        <v>6830</v>
      </c>
      <c r="G9" s="408">
        <v>7245</v>
      </c>
      <c r="H9" s="408">
        <v>7600</v>
      </c>
      <c r="I9" s="408">
        <v>8033</v>
      </c>
      <c r="J9" s="408">
        <v>8473</v>
      </c>
      <c r="K9" s="409">
        <v>8935</v>
      </c>
      <c r="L9" s="408">
        <v>9568</v>
      </c>
      <c r="M9" s="408">
        <v>9393</v>
      </c>
      <c r="N9" s="407">
        <v>5.0750512560299166</v>
      </c>
    </row>
    <row r="10" spans="1:14" ht="12.2" customHeight="1" x14ac:dyDescent="0.2">
      <c r="A10" s="403"/>
      <c r="B10" s="404"/>
      <c r="C10" s="404"/>
      <c r="D10" s="408">
        <v>10108</v>
      </c>
      <c r="E10" s="408">
        <v>10592</v>
      </c>
      <c r="F10" s="408">
        <v>11145</v>
      </c>
      <c r="G10" s="408">
        <v>11631</v>
      </c>
      <c r="H10" s="408">
        <v>12118</v>
      </c>
      <c r="I10" s="408">
        <v>12764</v>
      </c>
      <c r="J10" s="408">
        <v>13457</v>
      </c>
      <c r="K10" s="409">
        <v>14330</v>
      </c>
      <c r="L10" s="408">
        <v>15280</v>
      </c>
      <c r="M10" s="408">
        <v>15103</v>
      </c>
      <c r="N10" s="407">
        <v>4.5628842705389694</v>
      </c>
    </row>
    <row r="11" spans="1:14" ht="12.2" customHeight="1" x14ac:dyDescent="0.2">
      <c r="A11" s="403"/>
      <c r="B11" s="404" t="s">
        <v>667</v>
      </c>
      <c r="C11" s="404"/>
      <c r="D11" s="408">
        <v>4895</v>
      </c>
      <c r="E11" s="408">
        <v>5293</v>
      </c>
      <c r="F11" s="408">
        <v>5691</v>
      </c>
      <c r="G11" s="408">
        <v>6038</v>
      </c>
      <c r="H11" s="408">
        <v>6522</v>
      </c>
      <c r="I11" s="408">
        <v>6998</v>
      </c>
      <c r="J11" s="408">
        <v>7552</v>
      </c>
      <c r="K11" s="409">
        <v>8014</v>
      </c>
      <c r="L11" s="408">
        <v>8642</v>
      </c>
      <c r="M11" s="408">
        <v>8659</v>
      </c>
      <c r="N11" s="407">
        <v>6.5427479029987357</v>
      </c>
    </row>
    <row r="12" spans="1:14" ht="9.75" customHeight="1" x14ac:dyDescent="0.2">
      <c r="A12" s="403"/>
      <c r="B12" s="404" t="s">
        <v>668</v>
      </c>
      <c r="C12" s="404"/>
      <c r="D12" s="225"/>
      <c r="E12" s="225"/>
      <c r="F12" s="225"/>
      <c r="G12" s="225"/>
      <c r="H12" s="225"/>
      <c r="I12" s="225"/>
      <c r="J12" s="225"/>
      <c r="K12" s="405"/>
      <c r="L12" s="225"/>
      <c r="M12" s="225"/>
      <c r="N12" s="407"/>
    </row>
    <row r="13" spans="1:14" ht="9.75" customHeight="1" x14ac:dyDescent="0.2">
      <c r="A13" s="403"/>
      <c r="B13" s="404"/>
      <c r="C13" s="404" t="s">
        <v>669</v>
      </c>
      <c r="D13" s="225">
        <v>158</v>
      </c>
      <c r="E13" s="225">
        <v>183</v>
      </c>
      <c r="F13" s="225">
        <v>163</v>
      </c>
      <c r="G13" s="225">
        <v>143</v>
      </c>
      <c r="H13" s="225">
        <v>123</v>
      </c>
      <c r="I13" s="225">
        <v>106</v>
      </c>
      <c r="J13" s="225">
        <v>94</v>
      </c>
      <c r="K13" s="405">
        <v>77</v>
      </c>
      <c r="L13" s="225">
        <v>66</v>
      </c>
      <c r="M13" s="225">
        <v>113</v>
      </c>
      <c r="N13" s="407">
        <v>-3.6560173424045828</v>
      </c>
    </row>
    <row r="14" spans="1:14" ht="9.75" customHeight="1" x14ac:dyDescent="0.2">
      <c r="A14" s="403"/>
      <c r="B14" s="490"/>
      <c r="C14" s="404" t="s">
        <v>670</v>
      </c>
      <c r="D14" s="225">
        <v>5785</v>
      </c>
      <c r="E14" s="225">
        <v>6287</v>
      </c>
      <c r="F14" s="225">
        <v>7084</v>
      </c>
      <c r="G14" s="225">
        <v>7912</v>
      </c>
      <c r="H14" s="225">
        <v>8428</v>
      </c>
      <c r="I14" s="225">
        <v>9185</v>
      </c>
      <c r="J14" s="225">
        <v>9981</v>
      </c>
      <c r="K14" s="405">
        <v>11038</v>
      </c>
      <c r="L14" s="225">
        <v>12290</v>
      </c>
      <c r="M14" s="225">
        <v>13801</v>
      </c>
      <c r="N14" s="407">
        <v>10.142861377004909</v>
      </c>
    </row>
    <row r="15" spans="1:14" ht="9.75" customHeight="1" x14ac:dyDescent="0.2">
      <c r="A15" s="403"/>
      <c r="B15" s="490"/>
      <c r="C15" s="404" t="s">
        <v>671</v>
      </c>
      <c r="D15" s="225">
        <v>0</v>
      </c>
      <c r="E15" s="225">
        <v>0</v>
      </c>
      <c r="F15" s="225">
        <v>0</v>
      </c>
      <c r="G15" s="225">
        <v>0</v>
      </c>
      <c r="H15" s="225">
        <v>0</v>
      </c>
      <c r="I15" s="225">
        <v>0</v>
      </c>
      <c r="J15" s="225">
        <v>0</v>
      </c>
      <c r="K15" s="405">
        <v>3505</v>
      </c>
      <c r="L15" s="225">
        <v>3505</v>
      </c>
      <c r="M15" s="225">
        <v>3505</v>
      </c>
      <c r="N15" s="407" t="s">
        <v>455</v>
      </c>
    </row>
    <row r="16" spans="1:14" ht="9.75" customHeight="1" x14ac:dyDescent="0.2">
      <c r="A16" s="403"/>
      <c r="B16" s="490"/>
      <c r="C16" s="404" t="s">
        <v>672</v>
      </c>
      <c r="D16" s="225">
        <v>997</v>
      </c>
      <c r="E16" s="225">
        <v>1000</v>
      </c>
      <c r="F16" s="225">
        <v>1000</v>
      </c>
      <c r="G16" s="225">
        <v>1000</v>
      </c>
      <c r="H16" s="225">
        <v>1000</v>
      </c>
      <c r="I16" s="225">
        <v>1000</v>
      </c>
      <c r="J16" s="225">
        <v>1000</v>
      </c>
      <c r="K16" s="405">
        <v>1000</v>
      </c>
      <c r="L16" s="225">
        <v>1000</v>
      </c>
      <c r="M16" s="225">
        <v>1000</v>
      </c>
      <c r="N16" s="407">
        <v>3.3389006447182012E-2</v>
      </c>
    </row>
    <row r="17" spans="1:14" ht="9.75" customHeight="1" x14ac:dyDescent="0.2">
      <c r="A17" s="403"/>
      <c r="B17" s="490"/>
      <c r="C17" s="552" t="s">
        <v>673</v>
      </c>
      <c r="D17" s="408">
        <v>1155</v>
      </c>
      <c r="E17" s="408">
        <v>1174</v>
      </c>
      <c r="F17" s="408">
        <v>1174</v>
      </c>
      <c r="G17" s="408">
        <v>1174</v>
      </c>
      <c r="H17" s="408">
        <v>1174</v>
      </c>
      <c r="I17" s="408">
        <v>1174</v>
      </c>
      <c r="J17" s="408">
        <v>1174</v>
      </c>
      <c r="K17" s="409">
        <v>1174</v>
      </c>
      <c r="L17" s="408">
        <v>1174</v>
      </c>
      <c r="M17" s="408">
        <v>1174</v>
      </c>
      <c r="N17" s="407">
        <v>0.18145751784328645</v>
      </c>
    </row>
    <row r="18" spans="1:14" ht="9.75" customHeight="1" x14ac:dyDescent="0.2">
      <c r="A18" s="403"/>
      <c r="B18" s="404"/>
      <c r="C18" s="404"/>
      <c r="D18" s="408">
        <v>8095</v>
      </c>
      <c r="E18" s="408">
        <v>8644</v>
      </c>
      <c r="F18" s="408">
        <v>9421</v>
      </c>
      <c r="G18" s="408">
        <v>10229</v>
      </c>
      <c r="H18" s="408">
        <v>10725</v>
      </c>
      <c r="I18" s="408">
        <v>11465</v>
      </c>
      <c r="J18" s="408">
        <v>12249</v>
      </c>
      <c r="K18" s="409">
        <v>16794</v>
      </c>
      <c r="L18" s="408">
        <v>18035</v>
      </c>
      <c r="M18" s="408">
        <v>19593</v>
      </c>
      <c r="N18" s="407">
        <v>10.319881651052775</v>
      </c>
    </row>
    <row r="19" spans="1:14" ht="9.75" customHeight="1" x14ac:dyDescent="0.2">
      <c r="A19" s="403"/>
      <c r="B19" s="404" t="s">
        <v>674</v>
      </c>
      <c r="C19" s="404"/>
      <c r="D19" s="225"/>
      <c r="E19" s="225"/>
      <c r="F19" s="225"/>
      <c r="G19" s="225"/>
      <c r="H19" s="225"/>
      <c r="I19" s="225"/>
      <c r="J19" s="225"/>
      <c r="K19" s="405"/>
      <c r="L19" s="225"/>
      <c r="M19" s="225"/>
      <c r="N19" s="407"/>
    </row>
    <row r="20" spans="1:14" ht="9.75" customHeight="1" x14ac:dyDescent="0.2">
      <c r="A20" s="403"/>
      <c r="B20" s="404"/>
      <c r="C20" s="404" t="s">
        <v>675</v>
      </c>
      <c r="D20" s="225">
        <v>347</v>
      </c>
      <c r="E20" s="225">
        <v>398</v>
      </c>
      <c r="F20" s="225">
        <v>363</v>
      </c>
      <c r="G20" s="225">
        <v>440</v>
      </c>
      <c r="H20" s="225">
        <v>414</v>
      </c>
      <c r="I20" s="225">
        <v>304</v>
      </c>
      <c r="J20" s="225">
        <v>217</v>
      </c>
      <c r="K20" s="405">
        <v>157</v>
      </c>
      <c r="L20" s="225">
        <v>88</v>
      </c>
      <c r="M20" s="225">
        <v>70</v>
      </c>
      <c r="N20" s="407">
        <v>-16.294872394554428</v>
      </c>
    </row>
    <row r="21" spans="1:14" ht="9.75" customHeight="1" x14ac:dyDescent="0.2">
      <c r="A21" s="403"/>
      <c r="B21" s="404"/>
      <c r="C21" s="404" t="s">
        <v>676</v>
      </c>
      <c r="D21" s="225">
        <v>250</v>
      </c>
      <c r="E21" s="225">
        <v>383</v>
      </c>
      <c r="F21" s="225">
        <v>383</v>
      </c>
      <c r="G21" s="225">
        <v>382</v>
      </c>
      <c r="H21" s="225">
        <v>381</v>
      </c>
      <c r="I21" s="225">
        <v>389</v>
      </c>
      <c r="J21" s="225">
        <v>376</v>
      </c>
      <c r="K21" s="405">
        <v>389</v>
      </c>
      <c r="L21" s="225">
        <v>397</v>
      </c>
      <c r="M21" s="225">
        <v>404</v>
      </c>
      <c r="N21" s="407">
        <v>5.4775784487329116</v>
      </c>
    </row>
    <row r="22" spans="1:14" ht="9.75" customHeight="1" x14ac:dyDescent="0.2">
      <c r="A22" s="403"/>
      <c r="B22" s="490"/>
      <c r="C22" s="404" t="s">
        <v>677</v>
      </c>
      <c r="D22" s="225">
        <v>570</v>
      </c>
      <c r="E22" s="225">
        <v>808</v>
      </c>
      <c r="F22" s="225">
        <v>1073</v>
      </c>
      <c r="G22" s="225">
        <v>1372</v>
      </c>
      <c r="H22" s="225">
        <v>1698</v>
      </c>
      <c r="I22" s="225">
        <v>1987</v>
      </c>
      <c r="J22" s="225">
        <v>2288</v>
      </c>
      <c r="K22" s="405">
        <v>2669</v>
      </c>
      <c r="L22" s="225">
        <v>3052</v>
      </c>
      <c r="M22" s="225">
        <v>3328</v>
      </c>
      <c r="N22" s="407">
        <v>21.659319989714774</v>
      </c>
    </row>
    <row r="23" spans="1:14" ht="9.75" customHeight="1" x14ac:dyDescent="0.2">
      <c r="A23" s="403"/>
      <c r="B23" s="490"/>
      <c r="C23" s="404" t="s">
        <v>678</v>
      </c>
      <c r="D23" s="225">
        <v>511</v>
      </c>
      <c r="E23" s="225">
        <v>674</v>
      </c>
      <c r="F23" s="225">
        <v>658</v>
      </c>
      <c r="G23" s="225">
        <v>719</v>
      </c>
      <c r="H23" s="225">
        <v>715</v>
      </c>
      <c r="I23" s="225">
        <v>760</v>
      </c>
      <c r="J23" s="225">
        <v>695</v>
      </c>
      <c r="K23" s="405">
        <v>900</v>
      </c>
      <c r="L23" s="225">
        <v>1260</v>
      </c>
      <c r="M23" s="225">
        <v>1457</v>
      </c>
      <c r="N23" s="407">
        <v>12.346578397928365</v>
      </c>
    </row>
    <row r="24" spans="1:14" ht="9.75" customHeight="1" x14ac:dyDescent="0.2">
      <c r="A24" s="403"/>
      <c r="B24" s="490"/>
      <c r="C24" s="404" t="s">
        <v>679</v>
      </c>
      <c r="D24" s="408">
        <v>81</v>
      </c>
      <c r="E24" s="408">
        <v>54</v>
      </c>
      <c r="F24" s="408">
        <v>40</v>
      </c>
      <c r="G24" s="408">
        <v>34</v>
      </c>
      <c r="H24" s="408">
        <v>27</v>
      </c>
      <c r="I24" s="408">
        <v>26</v>
      </c>
      <c r="J24" s="408">
        <v>28</v>
      </c>
      <c r="K24" s="409">
        <v>27</v>
      </c>
      <c r="L24" s="408">
        <v>28</v>
      </c>
      <c r="M24" s="408">
        <v>28</v>
      </c>
      <c r="N24" s="407">
        <v>-11.132810423472183</v>
      </c>
    </row>
    <row r="25" spans="1:14" ht="12.2" customHeight="1" x14ac:dyDescent="0.2">
      <c r="A25" s="403"/>
      <c r="B25" s="404"/>
      <c r="C25" s="404"/>
      <c r="D25" s="408">
        <v>1759</v>
      </c>
      <c r="E25" s="408">
        <v>2317</v>
      </c>
      <c r="F25" s="408">
        <v>2517</v>
      </c>
      <c r="G25" s="408">
        <v>2947</v>
      </c>
      <c r="H25" s="408">
        <v>3235</v>
      </c>
      <c r="I25" s="408">
        <v>3466</v>
      </c>
      <c r="J25" s="408">
        <v>3604</v>
      </c>
      <c r="K25" s="409">
        <v>4142</v>
      </c>
      <c r="L25" s="408">
        <v>4825</v>
      </c>
      <c r="M25" s="408">
        <v>5287</v>
      </c>
      <c r="N25" s="407">
        <v>13.006865799538803</v>
      </c>
    </row>
    <row r="26" spans="1:14" ht="12.2" customHeight="1" x14ac:dyDescent="0.2">
      <c r="B26" s="403" t="s">
        <v>680</v>
      </c>
      <c r="C26" s="404"/>
      <c r="D26" s="452">
        <v>24857</v>
      </c>
      <c r="E26" s="452">
        <v>26846</v>
      </c>
      <c r="F26" s="452">
        <v>28774</v>
      </c>
      <c r="G26" s="452">
        <v>30845</v>
      </c>
      <c r="H26" s="452">
        <v>32600</v>
      </c>
      <c r="I26" s="452">
        <v>34693</v>
      </c>
      <c r="J26" s="452">
        <v>36862</v>
      </c>
      <c r="K26" s="453">
        <v>43280</v>
      </c>
      <c r="L26" s="452">
        <v>46782</v>
      </c>
      <c r="M26" s="452">
        <v>48642</v>
      </c>
      <c r="N26" s="407">
        <v>7.7446852456653836</v>
      </c>
    </row>
    <row r="27" spans="1:14" ht="12.2" customHeight="1" x14ac:dyDescent="0.2">
      <c r="A27" s="403" t="s">
        <v>681</v>
      </c>
      <c r="B27" s="404"/>
      <c r="C27" s="404"/>
      <c r="D27" s="452">
        <v>31821</v>
      </c>
      <c r="E27" s="452">
        <v>34659</v>
      </c>
      <c r="F27" s="452">
        <v>38182</v>
      </c>
      <c r="G27" s="452">
        <v>41068</v>
      </c>
      <c r="H27" s="452">
        <v>41880</v>
      </c>
      <c r="I27" s="452">
        <v>42727</v>
      </c>
      <c r="J27" s="452">
        <v>41506</v>
      </c>
      <c r="K27" s="453">
        <v>44853</v>
      </c>
      <c r="L27" s="452">
        <v>47031</v>
      </c>
      <c r="M27" s="452">
        <v>48642</v>
      </c>
      <c r="N27" s="407">
        <v>4.8280509460149501</v>
      </c>
    </row>
    <row r="28" spans="1:14" ht="4.5" customHeight="1" x14ac:dyDescent="0.2">
      <c r="A28" s="403"/>
      <c r="B28" s="404"/>
      <c r="C28" s="404"/>
      <c r="D28" s="225"/>
      <c r="E28" s="225"/>
      <c r="F28" s="225"/>
      <c r="G28" s="225"/>
      <c r="H28" s="225"/>
      <c r="I28" s="225"/>
      <c r="J28" s="225"/>
      <c r="K28" s="405"/>
      <c r="L28" s="225"/>
      <c r="M28" s="225"/>
      <c r="N28" s="407"/>
    </row>
    <row r="29" spans="1:14" ht="12" customHeight="1" x14ac:dyDescent="0.2">
      <c r="A29" s="403" t="s">
        <v>682</v>
      </c>
      <c r="B29" s="404"/>
      <c r="C29" s="404"/>
      <c r="D29" s="225"/>
      <c r="E29" s="225"/>
      <c r="F29" s="225"/>
      <c r="G29" s="225"/>
      <c r="H29" s="225"/>
      <c r="I29" s="225"/>
      <c r="J29" s="225"/>
      <c r="K29" s="405"/>
      <c r="L29" s="225"/>
      <c r="M29" s="225"/>
      <c r="N29" s="407"/>
    </row>
    <row r="30" spans="1:14" ht="12" customHeight="1" x14ac:dyDescent="0.2">
      <c r="A30" s="403"/>
      <c r="B30" s="404" t="s">
        <v>683</v>
      </c>
      <c r="C30" s="404"/>
      <c r="D30" s="225"/>
      <c r="E30" s="225"/>
      <c r="F30" s="225"/>
      <c r="G30" s="225"/>
      <c r="H30" s="225"/>
      <c r="I30" s="225"/>
      <c r="J30" s="225"/>
      <c r="K30" s="405"/>
      <c r="L30" s="225"/>
      <c r="M30" s="225"/>
      <c r="N30" s="407"/>
    </row>
    <row r="31" spans="1:14" ht="9.75" customHeight="1" x14ac:dyDescent="0.2">
      <c r="A31" s="403"/>
      <c r="B31" s="490"/>
      <c r="C31" s="404" t="s">
        <v>479</v>
      </c>
      <c r="D31" s="225">
        <v>11710</v>
      </c>
      <c r="E31" s="225">
        <v>12978</v>
      </c>
      <c r="F31" s="225">
        <v>14167</v>
      </c>
      <c r="G31" s="225">
        <v>15559</v>
      </c>
      <c r="H31" s="225">
        <v>16544</v>
      </c>
      <c r="I31" s="225">
        <v>17928</v>
      </c>
      <c r="J31" s="225">
        <v>19692</v>
      </c>
      <c r="K31" s="405">
        <v>20365</v>
      </c>
      <c r="L31" s="225">
        <v>21233</v>
      </c>
      <c r="M31" s="225">
        <v>22490</v>
      </c>
      <c r="N31" s="407">
        <v>7.5208048652478876</v>
      </c>
    </row>
    <row r="32" spans="1:14" ht="9.75" customHeight="1" x14ac:dyDescent="0.2">
      <c r="A32" s="403"/>
      <c r="B32" s="490"/>
      <c r="C32" s="404" t="s">
        <v>684</v>
      </c>
      <c r="D32" s="225">
        <v>85</v>
      </c>
      <c r="E32" s="225">
        <v>90</v>
      </c>
      <c r="F32" s="225">
        <v>132</v>
      </c>
      <c r="G32" s="225">
        <v>155</v>
      </c>
      <c r="H32" s="225">
        <v>140</v>
      </c>
      <c r="I32" s="225">
        <v>150</v>
      </c>
      <c r="J32" s="225">
        <v>145</v>
      </c>
      <c r="K32" s="405">
        <v>145</v>
      </c>
      <c r="L32" s="225">
        <v>167</v>
      </c>
      <c r="M32" s="225">
        <v>188</v>
      </c>
      <c r="N32" s="407">
        <v>9.2205413650331849</v>
      </c>
    </row>
    <row r="33" spans="1:14" ht="9.75" customHeight="1" x14ac:dyDescent="0.2">
      <c r="A33" s="403"/>
      <c r="B33" s="490"/>
      <c r="C33" s="404" t="s">
        <v>685</v>
      </c>
      <c r="D33" s="225">
        <v>0</v>
      </c>
      <c r="E33" s="225">
        <v>0</v>
      </c>
      <c r="F33" s="225">
        <v>0</v>
      </c>
      <c r="G33" s="225">
        <v>0</v>
      </c>
      <c r="H33" s="225">
        <v>300</v>
      </c>
      <c r="I33" s="225">
        <v>296</v>
      </c>
      <c r="J33" s="225">
        <v>291</v>
      </c>
      <c r="K33" s="405">
        <v>286</v>
      </c>
      <c r="L33" s="225">
        <v>281</v>
      </c>
      <c r="M33" s="225">
        <v>275</v>
      </c>
      <c r="N33" s="407" t="s">
        <v>455</v>
      </c>
    </row>
    <row r="34" spans="1:14" ht="9.75" customHeight="1" x14ac:dyDescent="0.2">
      <c r="A34" s="403"/>
      <c r="B34" s="490"/>
      <c r="C34" s="404" t="s">
        <v>686</v>
      </c>
      <c r="D34" s="225">
        <v>183</v>
      </c>
      <c r="E34" s="225">
        <v>481</v>
      </c>
      <c r="F34" s="225">
        <v>475</v>
      </c>
      <c r="G34" s="225">
        <v>470</v>
      </c>
      <c r="H34" s="225">
        <v>464</v>
      </c>
      <c r="I34" s="225">
        <v>459</v>
      </c>
      <c r="J34" s="225">
        <v>448</v>
      </c>
      <c r="K34" s="405">
        <v>433</v>
      </c>
      <c r="L34" s="225">
        <v>417</v>
      </c>
      <c r="M34" s="225">
        <v>400</v>
      </c>
      <c r="N34" s="407">
        <v>9.0772857156891753</v>
      </c>
    </row>
    <row r="35" spans="1:14" ht="9.75" customHeight="1" x14ac:dyDescent="0.2">
      <c r="A35" s="403"/>
      <c r="B35" s="490"/>
      <c r="C35" s="404" t="s">
        <v>687</v>
      </c>
      <c r="D35" s="225">
        <v>173</v>
      </c>
      <c r="E35" s="225">
        <v>173</v>
      </c>
      <c r="F35" s="225">
        <v>215</v>
      </c>
      <c r="G35" s="225">
        <v>198</v>
      </c>
      <c r="H35" s="225">
        <v>222</v>
      </c>
      <c r="I35" s="225">
        <v>310</v>
      </c>
      <c r="J35" s="225">
        <v>340</v>
      </c>
      <c r="K35" s="405">
        <v>340</v>
      </c>
      <c r="L35" s="225">
        <v>340</v>
      </c>
      <c r="M35" s="225">
        <v>340</v>
      </c>
      <c r="N35" s="407">
        <v>7.7962482747110595</v>
      </c>
    </row>
    <row r="36" spans="1:14" ht="9.75" customHeight="1" x14ac:dyDescent="0.2">
      <c r="A36" s="403"/>
      <c r="B36" s="490"/>
      <c r="C36" s="404" t="s">
        <v>688</v>
      </c>
      <c r="D36" s="225">
        <v>1148</v>
      </c>
      <c r="E36" s="225">
        <v>1779</v>
      </c>
      <c r="F36" s="225">
        <v>2610</v>
      </c>
      <c r="G36" s="225">
        <v>3209</v>
      </c>
      <c r="H36" s="225">
        <v>3335</v>
      </c>
      <c r="I36" s="225">
        <v>3389</v>
      </c>
      <c r="J36" s="225">
        <v>3430</v>
      </c>
      <c r="K36" s="405">
        <v>0</v>
      </c>
      <c r="L36" s="225">
        <v>0</v>
      </c>
      <c r="M36" s="225">
        <v>0</v>
      </c>
      <c r="N36" s="407" t="s">
        <v>455</v>
      </c>
    </row>
    <row r="37" spans="1:14" ht="11.65" customHeight="1" x14ac:dyDescent="0.2">
      <c r="A37" s="403"/>
      <c r="B37" s="490"/>
      <c r="C37" s="404" t="s">
        <v>689</v>
      </c>
      <c r="D37" s="408">
        <v>34</v>
      </c>
      <c r="E37" s="408">
        <v>33</v>
      </c>
      <c r="F37" s="408">
        <v>35</v>
      </c>
      <c r="G37" s="408">
        <v>34</v>
      </c>
      <c r="H37" s="408">
        <v>35</v>
      </c>
      <c r="I37" s="408">
        <v>33</v>
      </c>
      <c r="J37" s="408">
        <v>31</v>
      </c>
      <c r="K37" s="409">
        <v>55</v>
      </c>
      <c r="L37" s="408">
        <v>71</v>
      </c>
      <c r="M37" s="408">
        <v>71</v>
      </c>
      <c r="N37" s="407">
        <v>8.5253132234628168</v>
      </c>
    </row>
    <row r="38" spans="1:14" ht="12.2" customHeight="1" x14ac:dyDescent="0.2">
      <c r="A38" s="403" t="s">
        <v>690</v>
      </c>
      <c r="B38" s="404"/>
      <c r="C38" s="404"/>
      <c r="D38" s="452">
        <v>13333</v>
      </c>
      <c r="E38" s="452">
        <v>15534</v>
      </c>
      <c r="F38" s="456">
        <v>17634</v>
      </c>
      <c r="G38" s="456">
        <v>19625</v>
      </c>
      <c r="H38" s="452">
        <v>21040</v>
      </c>
      <c r="I38" s="452">
        <v>22565</v>
      </c>
      <c r="J38" s="452">
        <v>24377</v>
      </c>
      <c r="K38" s="453">
        <v>21624</v>
      </c>
      <c r="L38" s="452">
        <v>22509</v>
      </c>
      <c r="M38" s="452">
        <v>23764</v>
      </c>
      <c r="N38" s="407">
        <v>6.6321001220158049</v>
      </c>
    </row>
    <row r="39" spans="1:14" ht="12.2" customHeight="1" x14ac:dyDescent="0.2">
      <c r="A39" s="403" t="s">
        <v>691</v>
      </c>
      <c r="B39" s="404"/>
      <c r="C39" s="404"/>
      <c r="D39" s="452">
        <v>0</v>
      </c>
      <c r="E39" s="452">
        <v>0</v>
      </c>
      <c r="F39" s="456">
        <v>0</v>
      </c>
      <c r="G39" s="456">
        <v>0</v>
      </c>
      <c r="H39" s="452">
        <v>0</v>
      </c>
      <c r="I39" s="452">
        <v>0</v>
      </c>
      <c r="J39" s="452">
        <v>0</v>
      </c>
      <c r="K39" s="453">
        <v>300</v>
      </c>
      <c r="L39" s="452">
        <v>300</v>
      </c>
      <c r="M39" s="452">
        <v>350</v>
      </c>
      <c r="N39" s="407" t="s">
        <v>455</v>
      </c>
    </row>
    <row r="40" spans="1:14" ht="15" customHeight="1" x14ac:dyDescent="0.2">
      <c r="A40" s="403" t="s">
        <v>692</v>
      </c>
      <c r="B40" s="404"/>
      <c r="C40" s="404"/>
      <c r="D40" s="458">
        <v>45154</v>
      </c>
      <c r="E40" s="458">
        <v>50193</v>
      </c>
      <c r="F40" s="458">
        <v>55816</v>
      </c>
      <c r="G40" s="458">
        <v>60693</v>
      </c>
      <c r="H40" s="458">
        <v>62920</v>
      </c>
      <c r="I40" s="459">
        <v>65292</v>
      </c>
      <c r="J40" s="459">
        <v>65883</v>
      </c>
      <c r="K40" s="460">
        <v>66777</v>
      </c>
      <c r="L40" s="458">
        <v>69840</v>
      </c>
      <c r="M40" s="458">
        <v>72756</v>
      </c>
      <c r="N40" s="407">
        <v>5.4433453651342889</v>
      </c>
    </row>
    <row r="41" spans="1:14" ht="2.25" customHeight="1" x14ac:dyDescent="0.2">
      <c r="A41" s="461"/>
      <c r="B41" s="427"/>
      <c r="C41" s="427"/>
      <c r="D41" s="428"/>
      <c r="E41" s="428"/>
      <c r="F41" s="428"/>
      <c r="G41" s="428"/>
      <c r="H41" s="428"/>
      <c r="I41" s="429"/>
      <c r="J41" s="429"/>
      <c r="K41" s="430"/>
      <c r="L41" s="429"/>
      <c r="M41" s="429"/>
      <c r="N41" s="463"/>
    </row>
    <row r="42" spans="1:14" ht="2.25" customHeight="1" x14ac:dyDescent="0.2">
      <c r="A42" s="555"/>
      <c r="B42" s="556"/>
      <c r="C42" s="556"/>
      <c r="D42" s="561"/>
      <c r="E42" s="561"/>
      <c r="F42" s="561"/>
      <c r="G42" s="561"/>
      <c r="H42" s="561"/>
      <c r="I42" s="579"/>
      <c r="J42" s="579"/>
      <c r="K42" s="579"/>
      <c r="L42" s="579"/>
      <c r="M42" s="579"/>
      <c r="N42" s="580"/>
    </row>
    <row r="43" spans="1:14" ht="12" customHeight="1" x14ac:dyDescent="0.15">
      <c r="A43" s="437" t="s">
        <v>440</v>
      </c>
      <c r="B43" s="827" t="s">
        <v>693</v>
      </c>
      <c r="C43" s="827"/>
      <c r="D43" s="827"/>
      <c r="E43" s="827"/>
      <c r="F43" s="827"/>
      <c r="G43" s="827"/>
      <c r="H43" s="827"/>
      <c r="I43" s="827"/>
      <c r="J43" s="827"/>
      <c r="K43" s="827"/>
      <c r="L43" s="827"/>
      <c r="M43" s="827"/>
      <c r="N43" s="827"/>
    </row>
    <row r="44" spans="1:14" ht="12" customHeight="1" x14ac:dyDescent="0.15">
      <c r="A44" s="437"/>
      <c r="B44" s="438"/>
      <c r="C44" s="438"/>
      <c r="D44" s="438"/>
      <c r="E44" s="438"/>
      <c r="F44" s="438"/>
      <c r="G44" s="438"/>
      <c r="H44" s="438"/>
      <c r="I44" s="438"/>
      <c r="J44" s="438"/>
      <c r="K44" s="438"/>
      <c r="L44" s="438"/>
      <c r="M44" s="438"/>
      <c r="N44" s="438"/>
    </row>
    <row r="45" spans="1:14" s="403" customFormat="1" ht="15" customHeight="1" x14ac:dyDescent="0.2">
      <c r="A45" s="394" t="s">
        <v>694</v>
      </c>
      <c r="B45" s="395"/>
      <c r="C45" s="395"/>
      <c r="D45" s="395"/>
      <c r="E45" s="395"/>
      <c r="F45" s="395"/>
      <c r="G45" s="395"/>
      <c r="H45" s="395"/>
      <c r="I45" s="395"/>
      <c r="J45" s="396"/>
      <c r="K45" s="395"/>
      <c r="L45" s="395"/>
      <c r="M45" s="395"/>
      <c r="N45" s="581"/>
    </row>
    <row r="46" spans="1:14" s="449" customFormat="1" ht="33.950000000000003" customHeight="1" x14ac:dyDescent="0.2">
      <c r="A46" s="576"/>
      <c r="B46" s="576" t="s">
        <v>419</v>
      </c>
      <c r="C46" s="576"/>
      <c r="D46" s="582" t="s">
        <v>420</v>
      </c>
      <c r="E46" s="582" t="s">
        <v>421</v>
      </c>
      <c r="F46" s="582" t="s">
        <v>422</v>
      </c>
      <c r="G46" s="582" t="s">
        <v>423</v>
      </c>
      <c r="H46" s="582" t="s">
        <v>424</v>
      </c>
      <c r="I46" s="582" t="s">
        <v>425</v>
      </c>
      <c r="J46" s="582" t="s">
        <v>244</v>
      </c>
      <c r="K46" s="583" t="s">
        <v>426</v>
      </c>
      <c r="L46" s="582" t="s">
        <v>146</v>
      </c>
      <c r="M46" s="582" t="s">
        <v>179</v>
      </c>
      <c r="N46" s="584" t="s">
        <v>427</v>
      </c>
    </row>
    <row r="47" spans="1:14" ht="11.65" customHeight="1" x14ac:dyDescent="0.2">
      <c r="A47" s="403" t="s">
        <v>695</v>
      </c>
      <c r="B47" s="404"/>
      <c r="C47" s="404"/>
      <c r="D47" s="420"/>
      <c r="E47" s="420"/>
      <c r="F47" s="420"/>
      <c r="G47" s="420"/>
      <c r="H47" s="420"/>
      <c r="I47" s="421"/>
      <c r="J47" s="421"/>
      <c r="K47" s="422"/>
      <c r="L47" s="421"/>
      <c r="M47" s="421"/>
      <c r="N47" s="530" t="s">
        <v>428</v>
      </c>
    </row>
    <row r="48" spans="1:14" ht="10.35" customHeight="1" x14ac:dyDescent="0.2">
      <c r="A48" s="403"/>
      <c r="B48" s="403" t="s">
        <v>661</v>
      </c>
      <c r="C48" s="404"/>
      <c r="D48" s="420"/>
      <c r="E48" s="420"/>
      <c r="F48" s="420"/>
      <c r="G48" s="420"/>
      <c r="H48" s="420"/>
      <c r="I48" s="421"/>
      <c r="J48" s="421"/>
      <c r="K48" s="422"/>
      <c r="L48" s="421"/>
      <c r="M48" s="421"/>
      <c r="N48" s="407"/>
    </row>
    <row r="49" spans="1:14" ht="9.6" customHeight="1" x14ac:dyDescent="0.2">
      <c r="A49" s="404"/>
      <c r="B49" s="404" t="s">
        <v>696</v>
      </c>
      <c r="C49" s="404"/>
      <c r="D49" s="420">
        <v>3.395</v>
      </c>
      <c r="E49" s="420">
        <v>3.6040000000000001</v>
      </c>
      <c r="F49" s="420">
        <v>4.2489999999999997</v>
      </c>
      <c r="G49" s="420">
        <v>4.4649999999999999</v>
      </c>
      <c r="H49" s="420">
        <v>3.8519999999999999</v>
      </c>
      <c r="I49" s="421">
        <v>3.214</v>
      </c>
      <c r="J49" s="421">
        <v>1.7669999999999999</v>
      </c>
      <c r="K49" s="422">
        <v>0.56999999999999995</v>
      </c>
      <c r="L49" s="421">
        <v>8.6999999999999994E-2</v>
      </c>
      <c r="M49" s="421">
        <v>0</v>
      </c>
      <c r="N49" s="407">
        <v>-100</v>
      </c>
    </row>
    <row r="50" spans="1:14" ht="9.6" customHeight="1" x14ac:dyDescent="0.2">
      <c r="A50" s="404"/>
      <c r="B50" s="404" t="s">
        <v>697</v>
      </c>
      <c r="C50" s="404"/>
      <c r="D50" s="420">
        <v>4.9279999999999999</v>
      </c>
      <c r="E50" s="420">
        <v>4.8860000000000001</v>
      </c>
      <c r="F50" s="420">
        <v>5.0339999999999998</v>
      </c>
      <c r="G50" s="420">
        <v>5.08</v>
      </c>
      <c r="H50" s="420">
        <v>5.03</v>
      </c>
      <c r="I50" s="421">
        <v>5.1059999999999999</v>
      </c>
      <c r="J50" s="421">
        <v>5.12</v>
      </c>
      <c r="K50" s="422">
        <v>5.1890000000000001</v>
      </c>
      <c r="L50" s="421">
        <v>5.3129999999999997</v>
      </c>
      <c r="M50" s="421">
        <v>5.05</v>
      </c>
      <c r="N50" s="407">
        <v>0.27209191167467672</v>
      </c>
    </row>
    <row r="51" spans="1:14" ht="9.6" customHeight="1" x14ac:dyDescent="0.2">
      <c r="A51" s="404"/>
      <c r="B51" s="404" t="s">
        <v>698</v>
      </c>
      <c r="C51" s="404"/>
      <c r="D51" s="420">
        <v>2.3860000000000001</v>
      </c>
      <c r="E51" s="420">
        <v>2.4420000000000002</v>
      </c>
      <c r="F51" s="420">
        <v>2.57</v>
      </c>
      <c r="G51" s="420">
        <v>2.637</v>
      </c>
      <c r="H51" s="420">
        <v>2.7069999999999999</v>
      </c>
      <c r="I51" s="421">
        <v>2.7989999999999999</v>
      </c>
      <c r="J51" s="421">
        <v>2.8730000000000002</v>
      </c>
      <c r="K51" s="422">
        <v>2.9020000000000001</v>
      </c>
      <c r="L51" s="421">
        <v>3.0049999999999999</v>
      </c>
      <c r="M51" s="421">
        <v>2.895</v>
      </c>
      <c r="N51" s="407">
        <v>2.1717667367816773</v>
      </c>
    </row>
    <row r="52" spans="1:14" ht="9.6" customHeight="1" x14ac:dyDescent="0.2">
      <c r="A52" s="404"/>
      <c r="B52" s="404" t="s">
        <v>699</v>
      </c>
      <c r="C52" s="404"/>
      <c r="D52" s="420">
        <v>3.9470000000000001</v>
      </c>
      <c r="E52" s="420">
        <v>3.9870000000000001</v>
      </c>
      <c r="F52" s="420">
        <v>4.2549999999999999</v>
      </c>
      <c r="G52" s="420">
        <v>4.4669999999999996</v>
      </c>
      <c r="H52" s="420">
        <v>4.452</v>
      </c>
      <c r="I52" s="421">
        <v>4.5860000000000003</v>
      </c>
      <c r="J52" s="421">
        <v>4.66</v>
      </c>
      <c r="K52" s="422">
        <v>6.0810000000000004</v>
      </c>
      <c r="L52" s="421">
        <v>6.2709999999999999</v>
      </c>
      <c r="M52" s="421">
        <v>6.5519999999999996</v>
      </c>
      <c r="N52" s="407">
        <v>5.7928475615965924</v>
      </c>
    </row>
    <row r="53" spans="1:14" ht="9.75" customHeight="1" x14ac:dyDescent="0.2">
      <c r="A53" s="404"/>
      <c r="B53" s="404" t="s">
        <v>700</v>
      </c>
      <c r="C53" s="404"/>
      <c r="D53" s="466">
        <v>0.85799999999999998</v>
      </c>
      <c r="E53" s="466">
        <v>1.069</v>
      </c>
      <c r="F53" s="466">
        <v>1.137</v>
      </c>
      <c r="G53" s="466">
        <v>1.2869999999999999</v>
      </c>
      <c r="H53" s="466">
        <v>1.343</v>
      </c>
      <c r="I53" s="467">
        <v>1.387</v>
      </c>
      <c r="J53" s="467">
        <v>1.371</v>
      </c>
      <c r="K53" s="468">
        <v>1.5</v>
      </c>
      <c r="L53" s="467">
        <v>1.6779999999999999</v>
      </c>
      <c r="M53" s="467">
        <v>1.768</v>
      </c>
      <c r="N53" s="407">
        <v>8.364824085689504</v>
      </c>
    </row>
    <row r="54" spans="1:14" ht="10.9" customHeight="1" x14ac:dyDescent="0.2">
      <c r="A54" s="404"/>
      <c r="B54" s="404"/>
      <c r="C54" s="404" t="s">
        <v>701</v>
      </c>
      <c r="D54" s="466">
        <v>15.513999999999999</v>
      </c>
      <c r="E54" s="466">
        <v>15.988</v>
      </c>
      <c r="F54" s="466">
        <v>17.245000000000001</v>
      </c>
      <c r="G54" s="466">
        <v>17.936</v>
      </c>
      <c r="H54" s="466">
        <v>17.385000000000002</v>
      </c>
      <c r="I54" s="467">
        <v>17.091999999999999</v>
      </c>
      <c r="J54" s="467">
        <v>15.8</v>
      </c>
      <c r="K54" s="468">
        <v>16.241</v>
      </c>
      <c r="L54" s="467">
        <v>16.353000000000002</v>
      </c>
      <c r="M54" s="467">
        <v>16.265000000000001</v>
      </c>
      <c r="N54" s="407">
        <v>0.52663428953005909</v>
      </c>
    </row>
    <row r="55" spans="1:14" ht="10.35" customHeight="1" x14ac:dyDescent="0.2">
      <c r="A55" s="404"/>
      <c r="B55" s="403" t="s">
        <v>682</v>
      </c>
      <c r="C55" s="404"/>
      <c r="D55" s="420"/>
      <c r="E55" s="420"/>
      <c r="F55" s="420"/>
      <c r="G55" s="420"/>
      <c r="H55" s="420"/>
      <c r="I55" s="421"/>
      <c r="J55" s="421"/>
      <c r="K55" s="422"/>
      <c r="L55" s="421"/>
      <c r="M55" s="421"/>
      <c r="N55" s="407"/>
    </row>
    <row r="56" spans="1:14" ht="10.5" customHeight="1" x14ac:dyDescent="0.2">
      <c r="A56" s="404"/>
      <c r="B56" s="404" t="s">
        <v>702</v>
      </c>
      <c r="C56" s="404"/>
      <c r="D56" s="466">
        <v>6.5</v>
      </c>
      <c r="E56" s="466">
        <v>7.1660000000000004</v>
      </c>
      <c r="F56" s="466">
        <v>7.9640000000000004</v>
      </c>
      <c r="G56" s="466">
        <v>8.5709999999999997</v>
      </c>
      <c r="H56" s="466">
        <v>8.734</v>
      </c>
      <c r="I56" s="467">
        <v>9.0269999999999992</v>
      </c>
      <c r="J56" s="467">
        <v>9.2739999999999991</v>
      </c>
      <c r="K56" s="468">
        <v>7.83</v>
      </c>
      <c r="L56" s="467">
        <v>7.827</v>
      </c>
      <c r="M56" s="467">
        <v>7.9459999999999997</v>
      </c>
      <c r="N56" s="407">
        <v>2.2569418754041282</v>
      </c>
    </row>
    <row r="57" spans="1:14" ht="13.5" x14ac:dyDescent="0.2">
      <c r="A57" s="404"/>
      <c r="B57" s="404"/>
      <c r="C57" s="403" t="s">
        <v>703</v>
      </c>
      <c r="D57" s="469">
        <v>22.013999999999999</v>
      </c>
      <c r="E57" s="469">
        <v>23.152999999999999</v>
      </c>
      <c r="F57" s="469">
        <v>25.209</v>
      </c>
      <c r="G57" s="469">
        <v>26.507000000000001</v>
      </c>
      <c r="H57" s="469">
        <v>26.119</v>
      </c>
      <c r="I57" s="470">
        <v>26.119</v>
      </c>
      <c r="J57" s="470">
        <v>25.065000000000001</v>
      </c>
      <c r="K57" s="471">
        <v>24.18</v>
      </c>
      <c r="L57" s="470">
        <v>24.283999999999999</v>
      </c>
      <c r="M57" s="470">
        <v>24.327999999999999</v>
      </c>
      <c r="N57" s="407">
        <v>1.1167376526691086</v>
      </c>
    </row>
    <row r="58" spans="1:14" ht="10.9" customHeight="1" x14ac:dyDescent="0.2">
      <c r="A58" s="403" t="s">
        <v>495</v>
      </c>
      <c r="B58" s="404"/>
      <c r="C58" s="404"/>
      <c r="D58" s="472"/>
      <c r="E58" s="472"/>
      <c r="F58" s="472"/>
      <c r="G58" s="472"/>
      <c r="H58" s="472"/>
      <c r="I58" s="473"/>
      <c r="J58" s="473"/>
      <c r="K58" s="474"/>
      <c r="L58" s="473"/>
      <c r="M58" s="473"/>
      <c r="N58" s="407"/>
    </row>
    <row r="59" spans="1:14" ht="10.35" customHeight="1" x14ac:dyDescent="0.2">
      <c r="A59" s="404"/>
      <c r="B59" s="403" t="s">
        <v>661</v>
      </c>
      <c r="C59" s="404"/>
      <c r="D59" s="472"/>
      <c r="E59" s="472"/>
      <c r="F59" s="472"/>
      <c r="G59" s="472"/>
      <c r="H59" s="472"/>
      <c r="I59" s="473"/>
      <c r="J59" s="473"/>
      <c r="K59" s="474"/>
      <c r="L59" s="473"/>
      <c r="M59" s="473"/>
      <c r="N59" s="407"/>
    </row>
    <row r="60" spans="1:14" ht="9.6" customHeight="1" x14ac:dyDescent="0.2">
      <c r="A60" s="404"/>
      <c r="B60" s="404" t="s">
        <v>696</v>
      </c>
      <c r="C60" s="404"/>
      <c r="D60" s="472">
        <v>-5.3675771164560349</v>
      </c>
      <c r="E60" s="472">
        <v>12.191269385410685</v>
      </c>
      <c r="F60" s="472">
        <v>20.414693459618594</v>
      </c>
      <c r="G60" s="472">
        <v>8.6628401360544274</v>
      </c>
      <c r="H60" s="472">
        <v>-9.2242981512276288</v>
      </c>
      <c r="I60" s="473">
        <v>-13.426724137931034</v>
      </c>
      <c r="J60" s="473">
        <v>-42.195668409260648</v>
      </c>
      <c r="K60" s="474">
        <v>-66.128337639965551</v>
      </c>
      <c r="L60" s="473">
        <v>-84.170375079465984</v>
      </c>
      <c r="M60" s="473">
        <v>-100</v>
      </c>
      <c r="N60" s="407">
        <v>-27.924417755322317</v>
      </c>
    </row>
    <row r="61" spans="1:14" ht="9.6" customHeight="1" x14ac:dyDescent="0.2">
      <c r="A61" s="404"/>
      <c r="B61" s="404" t="s">
        <v>697</v>
      </c>
      <c r="C61" s="404"/>
      <c r="D61" s="472">
        <v>5.2806999270909261</v>
      </c>
      <c r="E61" s="472">
        <v>4.7882865057380375</v>
      </c>
      <c r="F61" s="472">
        <v>5.2209214501510504</v>
      </c>
      <c r="G61" s="472">
        <v>4.3606998654105</v>
      </c>
      <c r="H61" s="472">
        <v>4.1870862350614768</v>
      </c>
      <c r="I61" s="473">
        <v>5.3309126918633432</v>
      </c>
      <c r="J61" s="473">
        <v>5.4293324976496304</v>
      </c>
      <c r="K61" s="474">
        <v>6.4873300141190526</v>
      </c>
      <c r="L61" s="473">
        <v>6.6294487090020837</v>
      </c>
      <c r="M61" s="473">
        <v>-1.1583769633507823</v>
      </c>
      <c r="N61" s="407">
        <v>4.6556340932735321</v>
      </c>
    </row>
    <row r="62" spans="1:14" ht="9.6" customHeight="1" x14ac:dyDescent="0.2">
      <c r="A62" s="404"/>
      <c r="B62" s="404" t="s">
        <v>698</v>
      </c>
      <c r="C62" s="404"/>
      <c r="D62" s="472">
        <v>11.528822055137855</v>
      </c>
      <c r="E62" s="472">
        <v>8.1307456588355365</v>
      </c>
      <c r="F62" s="472">
        <v>7.5193651993198607</v>
      </c>
      <c r="G62" s="472">
        <v>6.0973466877525917</v>
      </c>
      <c r="H62" s="472">
        <v>8.0158993044054263</v>
      </c>
      <c r="I62" s="473">
        <v>7.2983747316774039</v>
      </c>
      <c r="J62" s="473">
        <v>7.9165475850242917</v>
      </c>
      <c r="K62" s="474">
        <v>6.1175847457627164</v>
      </c>
      <c r="L62" s="473">
        <v>7.8362864986273983</v>
      </c>
      <c r="M62" s="473">
        <v>0.19671372367506823</v>
      </c>
      <c r="N62" s="407">
        <v>7.0657686190218154</v>
      </c>
    </row>
    <row r="63" spans="1:14" ht="9.6" customHeight="1" x14ac:dyDescent="0.2">
      <c r="A63" s="404"/>
      <c r="B63" s="404" t="s">
        <v>699</v>
      </c>
      <c r="C63" s="404"/>
      <c r="D63" s="472">
        <v>7.9045587843241893</v>
      </c>
      <c r="E63" s="472">
        <v>6.7819641754169213</v>
      </c>
      <c r="F63" s="472">
        <v>8.9888940305414167</v>
      </c>
      <c r="G63" s="472">
        <v>8.5765842267275119</v>
      </c>
      <c r="H63" s="472">
        <v>4.848958842506601</v>
      </c>
      <c r="I63" s="473">
        <v>6.8997668997669015</v>
      </c>
      <c r="J63" s="473">
        <v>6.8382032272132687</v>
      </c>
      <c r="K63" s="474">
        <v>37.105069801616452</v>
      </c>
      <c r="L63" s="473">
        <v>7.3895438847207284</v>
      </c>
      <c r="M63" s="473">
        <v>8.6387579706126871</v>
      </c>
      <c r="N63" s="407">
        <v>10.397230184344668</v>
      </c>
    </row>
    <row r="64" spans="1:14" ht="9.75" customHeight="1" x14ac:dyDescent="0.2">
      <c r="A64" s="404"/>
      <c r="B64" s="404" t="s">
        <v>704</v>
      </c>
      <c r="C64" s="404"/>
      <c r="D64" s="472">
        <v>57.475380483437789</v>
      </c>
      <c r="E64" s="472">
        <v>31.722569641841947</v>
      </c>
      <c r="F64" s="472">
        <v>8.6318515321536449</v>
      </c>
      <c r="G64" s="472">
        <v>17.08382995629718</v>
      </c>
      <c r="H64" s="472">
        <v>9.7726501526976595</v>
      </c>
      <c r="I64" s="473">
        <v>7.1406491499227176</v>
      </c>
      <c r="J64" s="473">
        <v>3.9815349105597253</v>
      </c>
      <c r="K64" s="474">
        <v>14.927857935627076</v>
      </c>
      <c r="L64" s="473">
        <v>16.489618541767271</v>
      </c>
      <c r="M64" s="473">
        <v>9.5751295336787621</v>
      </c>
      <c r="N64" s="407">
        <v>17.680107183798377</v>
      </c>
    </row>
    <row r="65" spans="1:14" ht="10.9" customHeight="1" x14ac:dyDescent="0.2">
      <c r="A65" s="404"/>
      <c r="B65" s="404"/>
      <c r="C65" s="404" t="s">
        <v>701</v>
      </c>
      <c r="D65" s="472">
        <v>6.18326214628937</v>
      </c>
      <c r="E65" s="472">
        <v>8.9186386348637736</v>
      </c>
      <c r="F65" s="472">
        <v>10.164747973109446</v>
      </c>
      <c r="G65" s="472">
        <v>7.5585354355455436</v>
      </c>
      <c r="H65" s="472">
        <v>1.977208532190522</v>
      </c>
      <c r="I65" s="473">
        <v>2.0224450811843431</v>
      </c>
      <c r="J65" s="473">
        <v>-2.8576778149647764</v>
      </c>
      <c r="K65" s="474">
        <v>8.0638943767166182</v>
      </c>
      <c r="L65" s="473">
        <v>4.8558624841147813</v>
      </c>
      <c r="M65" s="473">
        <v>3.4254002679084072</v>
      </c>
      <c r="N65" s="407">
        <v>5.0312317116958036</v>
      </c>
    </row>
    <row r="66" spans="1:14" ht="10.35" customHeight="1" x14ac:dyDescent="0.2">
      <c r="A66" s="404"/>
      <c r="B66" s="403" t="s">
        <v>682</v>
      </c>
      <c r="C66" s="404"/>
      <c r="D66" s="472"/>
      <c r="E66" s="472"/>
      <c r="F66" s="472"/>
      <c r="G66" s="472"/>
      <c r="H66" s="472"/>
      <c r="I66" s="473"/>
      <c r="J66" s="473"/>
      <c r="K66" s="474"/>
      <c r="L66" s="473"/>
      <c r="M66" s="473"/>
      <c r="N66" s="407"/>
    </row>
    <row r="67" spans="1:14" ht="9.4" customHeight="1" x14ac:dyDescent="0.2">
      <c r="A67" s="404"/>
      <c r="B67" s="404" t="s">
        <v>702</v>
      </c>
      <c r="C67" s="404"/>
      <c r="D67" s="472">
        <v>11.882185113703114</v>
      </c>
      <c r="E67" s="472">
        <v>16.507912697817439</v>
      </c>
      <c r="F67" s="472">
        <v>13.518733101583624</v>
      </c>
      <c r="G67" s="472">
        <v>11.290688442780983</v>
      </c>
      <c r="H67" s="472">
        <v>7.2101910828025417</v>
      </c>
      <c r="I67" s="473">
        <v>7.2480988593155882</v>
      </c>
      <c r="J67" s="473">
        <v>8.0301351650786668</v>
      </c>
      <c r="K67" s="474">
        <v>-11.293432333757226</v>
      </c>
      <c r="L67" s="473">
        <v>4.0926748057713569</v>
      </c>
      <c r="M67" s="473">
        <v>5.575547558754268</v>
      </c>
      <c r="N67" s="407">
        <v>7.4062734493850355</v>
      </c>
    </row>
    <row r="68" spans="1:14" ht="10.35" customHeight="1" x14ac:dyDescent="0.2">
      <c r="A68" s="404"/>
      <c r="B68" s="404"/>
      <c r="C68" s="403" t="s">
        <v>703</v>
      </c>
      <c r="D68" s="475">
        <v>7.8047033544228261</v>
      </c>
      <c r="E68" s="475">
        <v>11.159587190503606</v>
      </c>
      <c r="F68" s="475">
        <v>11.20275735660352</v>
      </c>
      <c r="G68" s="475">
        <v>8.7376379532750459</v>
      </c>
      <c r="H68" s="475">
        <v>3.669286408646788</v>
      </c>
      <c r="I68" s="476">
        <v>3.7698664971392182</v>
      </c>
      <c r="J68" s="476">
        <v>0.90516449182136416</v>
      </c>
      <c r="K68" s="477">
        <v>1.3569509585173778</v>
      </c>
      <c r="L68" s="476">
        <v>4.5869086661575187</v>
      </c>
      <c r="M68" s="476">
        <v>4.1752577319587703</v>
      </c>
      <c r="N68" s="407">
        <v>5.7368120609046045</v>
      </c>
    </row>
    <row r="69" spans="1:14" ht="10.35" customHeight="1" x14ac:dyDescent="0.2">
      <c r="A69" s="403" t="s">
        <v>705</v>
      </c>
      <c r="B69" s="404"/>
      <c r="C69" s="404"/>
      <c r="D69" s="410"/>
      <c r="E69" s="410"/>
      <c r="F69" s="410"/>
      <c r="G69" s="410"/>
      <c r="H69" s="410"/>
      <c r="I69" s="225"/>
      <c r="J69" s="225"/>
      <c r="K69" s="405"/>
      <c r="L69" s="225"/>
      <c r="M69" s="225"/>
      <c r="N69" s="407"/>
    </row>
    <row r="70" spans="1:14" ht="10.35" customHeight="1" x14ac:dyDescent="0.2">
      <c r="A70" s="404"/>
      <c r="B70" s="403" t="s">
        <v>661</v>
      </c>
      <c r="C70" s="404"/>
      <c r="D70" s="410"/>
      <c r="E70" s="410"/>
      <c r="F70" s="410"/>
      <c r="G70" s="410"/>
      <c r="H70" s="410"/>
      <c r="I70" s="225"/>
      <c r="J70" s="225"/>
      <c r="K70" s="405"/>
      <c r="L70" s="225"/>
      <c r="M70" s="225"/>
      <c r="N70" s="407"/>
    </row>
    <row r="71" spans="1:14" ht="9.6" customHeight="1" x14ac:dyDescent="0.2">
      <c r="A71" s="404"/>
      <c r="B71" s="404" t="s">
        <v>696</v>
      </c>
      <c r="C71" s="404"/>
      <c r="D71" s="410">
        <v>1559</v>
      </c>
      <c r="E71" s="410">
        <v>1737</v>
      </c>
      <c r="F71" s="410">
        <v>2069</v>
      </c>
      <c r="G71" s="410">
        <v>2228</v>
      </c>
      <c r="H71" s="410">
        <v>1998</v>
      </c>
      <c r="I71" s="225">
        <v>1712</v>
      </c>
      <c r="J71" s="225">
        <v>977</v>
      </c>
      <c r="K71" s="405">
        <v>327</v>
      </c>
      <c r="L71" s="225">
        <v>51</v>
      </c>
      <c r="M71" s="225">
        <v>0</v>
      </c>
      <c r="N71" s="407">
        <v>-100</v>
      </c>
    </row>
    <row r="72" spans="1:14" ht="9.6" customHeight="1" x14ac:dyDescent="0.2">
      <c r="A72" s="404"/>
      <c r="B72" s="404" t="s">
        <v>697</v>
      </c>
      <c r="C72" s="404"/>
      <c r="D72" s="410">
        <v>2263</v>
      </c>
      <c r="E72" s="410">
        <v>2354</v>
      </c>
      <c r="F72" s="410">
        <v>2451</v>
      </c>
      <c r="G72" s="410">
        <v>2535</v>
      </c>
      <c r="H72" s="410">
        <v>2609</v>
      </c>
      <c r="I72" s="225">
        <v>2720</v>
      </c>
      <c r="J72" s="225">
        <v>2832</v>
      </c>
      <c r="K72" s="405">
        <v>2981</v>
      </c>
      <c r="L72" s="225">
        <v>3142</v>
      </c>
      <c r="M72" s="225">
        <v>3070</v>
      </c>
      <c r="N72" s="407">
        <v>3.4468072502704006</v>
      </c>
    </row>
    <row r="73" spans="1:14" ht="9.6" customHeight="1" x14ac:dyDescent="0.2">
      <c r="A73" s="404"/>
      <c r="B73" s="404" t="s">
        <v>698</v>
      </c>
      <c r="C73" s="404"/>
      <c r="D73" s="410">
        <v>1096</v>
      </c>
      <c r="E73" s="410">
        <v>1176</v>
      </c>
      <c r="F73" s="410">
        <v>1252</v>
      </c>
      <c r="G73" s="410">
        <v>1316</v>
      </c>
      <c r="H73" s="410">
        <v>1404</v>
      </c>
      <c r="I73" s="225">
        <v>1491</v>
      </c>
      <c r="J73" s="225">
        <v>1589</v>
      </c>
      <c r="K73" s="405">
        <v>1667</v>
      </c>
      <c r="L73" s="225">
        <v>1777</v>
      </c>
      <c r="M73" s="225">
        <v>1760</v>
      </c>
      <c r="N73" s="407">
        <v>5.4036840221829197</v>
      </c>
    </row>
    <row r="74" spans="1:14" ht="9.6" customHeight="1" x14ac:dyDescent="0.2">
      <c r="A74" s="404"/>
      <c r="B74" s="404" t="s">
        <v>699</v>
      </c>
      <c r="C74" s="404"/>
      <c r="D74" s="410">
        <v>1813</v>
      </c>
      <c r="E74" s="410">
        <v>1921</v>
      </c>
      <c r="F74" s="410">
        <v>2072</v>
      </c>
      <c r="G74" s="410">
        <v>2229</v>
      </c>
      <c r="H74" s="410">
        <v>2309</v>
      </c>
      <c r="I74" s="225">
        <v>2443</v>
      </c>
      <c r="J74" s="225">
        <v>2578</v>
      </c>
      <c r="K74" s="405">
        <v>3494</v>
      </c>
      <c r="L74" s="225">
        <v>3709</v>
      </c>
      <c r="M74" s="225">
        <v>3983</v>
      </c>
      <c r="N74" s="407">
        <v>9.1387981387092587</v>
      </c>
    </row>
    <row r="75" spans="1:14" ht="9.75" customHeight="1" x14ac:dyDescent="0.2">
      <c r="A75" s="404"/>
      <c r="B75" s="404" t="s">
        <v>700</v>
      </c>
      <c r="C75" s="404"/>
      <c r="D75" s="411">
        <v>394</v>
      </c>
      <c r="E75" s="411">
        <v>515</v>
      </c>
      <c r="F75" s="411">
        <v>554</v>
      </c>
      <c r="G75" s="411">
        <v>642</v>
      </c>
      <c r="H75" s="411">
        <v>696</v>
      </c>
      <c r="I75" s="408">
        <v>739</v>
      </c>
      <c r="J75" s="408">
        <v>758</v>
      </c>
      <c r="K75" s="409">
        <v>862</v>
      </c>
      <c r="L75" s="408">
        <v>992</v>
      </c>
      <c r="M75" s="408">
        <v>1075</v>
      </c>
      <c r="N75" s="407">
        <v>11.798169708209327</v>
      </c>
    </row>
    <row r="76" spans="1:14" ht="10.9" customHeight="1" x14ac:dyDescent="0.2">
      <c r="A76" s="404"/>
      <c r="B76" s="404"/>
      <c r="C76" s="404" t="s">
        <v>701</v>
      </c>
      <c r="D76" s="411">
        <v>7125</v>
      </c>
      <c r="E76" s="411">
        <v>7703</v>
      </c>
      <c r="F76" s="411">
        <v>8398</v>
      </c>
      <c r="G76" s="411">
        <v>8949</v>
      </c>
      <c r="H76" s="411">
        <v>9016</v>
      </c>
      <c r="I76" s="408">
        <v>9105</v>
      </c>
      <c r="J76" s="408">
        <v>8735</v>
      </c>
      <c r="K76" s="409">
        <v>9332</v>
      </c>
      <c r="L76" s="408">
        <v>9672</v>
      </c>
      <c r="M76" s="408">
        <v>9889</v>
      </c>
      <c r="N76" s="407">
        <v>3.709517088313774</v>
      </c>
    </row>
    <row r="77" spans="1:14" ht="10.35" customHeight="1" x14ac:dyDescent="0.2">
      <c r="A77" s="404"/>
      <c r="B77" s="403" t="s">
        <v>682</v>
      </c>
      <c r="C77" s="404"/>
      <c r="D77" s="410"/>
      <c r="E77" s="410"/>
      <c r="F77" s="410"/>
      <c r="G77" s="410"/>
      <c r="H77" s="410"/>
      <c r="I77" s="225"/>
      <c r="J77" s="225"/>
      <c r="K77" s="405"/>
      <c r="L77" s="225"/>
      <c r="M77" s="225"/>
      <c r="N77" s="407"/>
    </row>
    <row r="78" spans="1:14" ht="12" customHeight="1" x14ac:dyDescent="0.2">
      <c r="A78" s="404"/>
      <c r="B78" s="404" t="s">
        <v>702</v>
      </c>
      <c r="C78" s="404"/>
      <c r="D78" s="411">
        <v>2985</v>
      </c>
      <c r="E78" s="411">
        <v>3453</v>
      </c>
      <c r="F78" s="411">
        <v>3879</v>
      </c>
      <c r="G78" s="411">
        <v>4276</v>
      </c>
      <c r="H78" s="411">
        <v>4529</v>
      </c>
      <c r="I78" s="408">
        <v>4808</v>
      </c>
      <c r="J78" s="408">
        <v>5130</v>
      </c>
      <c r="K78" s="409">
        <v>4499</v>
      </c>
      <c r="L78" s="408">
        <v>4629</v>
      </c>
      <c r="M78" s="408">
        <v>4831</v>
      </c>
      <c r="N78" s="407">
        <v>5.4951569153454782</v>
      </c>
    </row>
    <row r="79" spans="1:14" ht="13.5" x14ac:dyDescent="0.2">
      <c r="A79" s="404"/>
      <c r="B79" s="404"/>
      <c r="C79" s="403" t="s">
        <v>703</v>
      </c>
      <c r="D79" s="458">
        <v>10111</v>
      </c>
      <c r="E79" s="458">
        <v>11156</v>
      </c>
      <c r="F79" s="458">
        <v>12277</v>
      </c>
      <c r="G79" s="458">
        <v>13226</v>
      </c>
      <c r="H79" s="458">
        <v>13545</v>
      </c>
      <c r="I79" s="459">
        <v>13913</v>
      </c>
      <c r="J79" s="459">
        <v>13865</v>
      </c>
      <c r="K79" s="460">
        <v>13893</v>
      </c>
      <c r="L79" s="459">
        <v>14362</v>
      </c>
      <c r="M79" s="459">
        <v>14791</v>
      </c>
      <c r="N79" s="407">
        <v>4.3172035413000742</v>
      </c>
    </row>
    <row r="80" spans="1:14" s="483" customFormat="1" ht="11.65" customHeight="1" x14ac:dyDescent="0.2">
      <c r="A80" s="478" t="s">
        <v>706</v>
      </c>
      <c r="B80" s="479"/>
      <c r="C80" s="478"/>
      <c r="D80" s="480">
        <v>10874.869556453132</v>
      </c>
      <c r="E80" s="480">
        <v>11721.123328292093</v>
      </c>
      <c r="F80" s="480">
        <v>12756.681196359437</v>
      </c>
      <c r="G80" s="480">
        <v>13753.765706684781</v>
      </c>
      <c r="H80" s="480">
        <v>13943.704058690701</v>
      </c>
      <c r="I80" s="481">
        <v>14167.418315544537</v>
      </c>
      <c r="J80" s="481">
        <v>13865.399784325824</v>
      </c>
      <c r="K80" s="482">
        <v>13615.363029635304</v>
      </c>
      <c r="L80" s="481">
        <v>13776.937060639515</v>
      </c>
      <c r="M80" s="481">
        <v>13904.991398924847</v>
      </c>
      <c r="N80" s="407">
        <v>2.7686711490075178</v>
      </c>
    </row>
    <row r="81" spans="1:14" ht="10.35" customHeight="1" x14ac:dyDescent="0.2">
      <c r="A81" s="404"/>
      <c r="B81" s="404" t="s">
        <v>497</v>
      </c>
      <c r="C81" s="403"/>
      <c r="D81" s="484">
        <v>5.0677245554368922</v>
      </c>
      <c r="E81" s="484">
        <v>7.781737219429874</v>
      </c>
      <c r="F81" s="484">
        <v>8.8349711803453737</v>
      </c>
      <c r="G81" s="484">
        <v>7.8161748732099356</v>
      </c>
      <c r="H81" s="484">
        <v>1.380991621179084</v>
      </c>
      <c r="I81" s="485">
        <v>1.6044105347631898</v>
      </c>
      <c r="J81" s="485">
        <v>-2.1317824072953129</v>
      </c>
      <c r="K81" s="486">
        <v>-1.8033144271337509</v>
      </c>
      <c r="L81" s="485">
        <v>1.1867038040229039</v>
      </c>
      <c r="M81" s="485">
        <v>0.92948336572706847</v>
      </c>
      <c r="N81" s="407">
        <v>3.0667100319685257</v>
      </c>
    </row>
    <row r="82" spans="1:14" ht="1.9" customHeight="1" x14ac:dyDescent="0.2">
      <c r="A82" s="515"/>
      <c r="B82" s="516"/>
      <c r="C82" s="516"/>
      <c r="D82" s="517"/>
      <c r="E82" s="517"/>
      <c r="F82" s="517"/>
      <c r="G82" s="517"/>
      <c r="H82" s="517"/>
      <c r="I82" s="80"/>
      <c r="J82" s="80"/>
      <c r="K82" s="518"/>
      <c r="L82" s="80"/>
      <c r="M82" s="80"/>
      <c r="N82" s="519"/>
    </row>
    <row r="83" spans="1:14" ht="1.9" customHeight="1" x14ac:dyDescent="0.2">
      <c r="I83" s="491"/>
      <c r="N83" s="492"/>
    </row>
    <row r="84" spans="1:14" ht="12.6" customHeight="1" x14ac:dyDescent="0.15">
      <c r="A84" s="437" t="s">
        <v>440</v>
      </c>
      <c r="B84" s="827" t="s">
        <v>707</v>
      </c>
      <c r="C84" s="827"/>
      <c r="D84" s="827"/>
      <c r="E84" s="827"/>
      <c r="F84" s="827"/>
      <c r="G84" s="827"/>
      <c r="H84" s="827"/>
      <c r="I84" s="827"/>
      <c r="J84" s="827"/>
      <c r="K84" s="827"/>
      <c r="L84" s="827"/>
      <c r="M84" s="827"/>
      <c r="N84" s="827"/>
    </row>
    <row r="85" spans="1:14" ht="12.6" customHeight="1" x14ac:dyDescent="0.15">
      <c r="A85" s="437" t="s">
        <v>442</v>
      </c>
      <c r="B85" s="827" t="s">
        <v>708</v>
      </c>
      <c r="C85" s="827"/>
      <c r="D85" s="827"/>
      <c r="E85" s="827"/>
      <c r="F85" s="827"/>
      <c r="G85" s="827"/>
      <c r="H85" s="827"/>
      <c r="I85" s="827"/>
      <c r="J85" s="827"/>
      <c r="K85" s="827"/>
      <c r="L85" s="827"/>
      <c r="M85" s="827"/>
      <c r="N85" s="827"/>
    </row>
    <row r="86" spans="1:14" ht="13.15" customHeight="1" x14ac:dyDescent="0.15">
      <c r="A86" s="437" t="s">
        <v>500</v>
      </c>
      <c r="B86" s="827" t="s">
        <v>709</v>
      </c>
      <c r="C86" s="827"/>
      <c r="D86" s="827"/>
      <c r="E86" s="827"/>
      <c r="F86" s="827"/>
      <c r="G86" s="827"/>
      <c r="H86" s="827"/>
      <c r="I86" s="827"/>
      <c r="J86" s="827"/>
      <c r="K86" s="827"/>
      <c r="L86" s="827"/>
      <c r="M86" s="827"/>
      <c r="N86" s="827"/>
    </row>
    <row r="87" spans="1:14" ht="13.15" customHeight="1" x14ac:dyDescent="0.15">
      <c r="A87" s="437" t="s">
        <v>585</v>
      </c>
      <c r="B87" s="827" t="s">
        <v>710</v>
      </c>
      <c r="C87" s="827"/>
      <c r="D87" s="827"/>
      <c r="E87" s="827"/>
      <c r="F87" s="827"/>
      <c r="G87" s="827"/>
      <c r="H87" s="827"/>
      <c r="I87" s="827"/>
      <c r="J87" s="827"/>
      <c r="K87" s="827"/>
      <c r="L87" s="827"/>
      <c r="M87" s="827"/>
      <c r="N87" s="827"/>
    </row>
  </sheetData>
  <mergeCells count="5">
    <mergeCell ref="B87:N87"/>
    <mergeCell ref="B43:N43"/>
    <mergeCell ref="B84:N84"/>
    <mergeCell ref="B85:N85"/>
    <mergeCell ref="B86:N86"/>
  </mergeCells>
  <printOptions horizontalCentered="1"/>
  <pageMargins left="0.51181102362204722" right="0.31496062992125984" top="0.51181102362204722" bottom="0.35433070866141736" header="0.31496062992125984" footer="0.31496062992125984"/>
  <pageSetup orientation="landscape" r:id="rId1"/>
  <rowBreaks count="1" manualBreakCount="1">
    <brk id="44"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130" zoomScaleNormal="130" workbookViewId="0">
      <selection activeCell="J13" sqref="J13"/>
    </sheetView>
  </sheetViews>
  <sheetFormatPr defaultColWidth="8.85546875" defaultRowHeight="12.75" x14ac:dyDescent="0.2"/>
  <cols>
    <col min="1" max="2" width="2.28515625" style="590" customWidth="1"/>
    <col min="3" max="3" width="26.140625" style="590" customWidth="1"/>
    <col min="4" max="14" width="8.5703125" style="590" customWidth="1"/>
    <col min="15" max="16384" width="8.85546875" style="590"/>
  </cols>
  <sheetData>
    <row r="1" spans="1:14" ht="17.649999999999999" customHeight="1" x14ac:dyDescent="0.2">
      <c r="A1" s="585" t="s">
        <v>711</v>
      </c>
      <c r="B1" s="586"/>
      <c r="C1" s="585"/>
      <c r="D1" s="587"/>
      <c r="E1" s="587"/>
      <c r="F1" s="587"/>
      <c r="G1" s="587"/>
      <c r="H1" s="587"/>
      <c r="I1" s="588"/>
      <c r="J1" s="588"/>
      <c r="K1" s="588"/>
      <c r="L1" s="589"/>
      <c r="M1" s="589"/>
    </row>
    <row r="2" spans="1:14" ht="36" customHeight="1" x14ac:dyDescent="0.2">
      <c r="A2" s="591"/>
      <c r="B2" s="591"/>
      <c r="C2" s="591"/>
      <c r="D2" s="582" t="s">
        <v>420</v>
      </c>
      <c r="E2" s="582" t="s">
        <v>421</v>
      </c>
      <c r="F2" s="582" t="s">
        <v>422</v>
      </c>
      <c r="G2" s="582" t="s">
        <v>423</v>
      </c>
      <c r="H2" s="582" t="s">
        <v>424</v>
      </c>
      <c r="I2" s="582" t="s">
        <v>425</v>
      </c>
      <c r="J2" s="582" t="s">
        <v>244</v>
      </c>
      <c r="K2" s="583" t="s">
        <v>426</v>
      </c>
      <c r="L2" s="582" t="s">
        <v>146</v>
      </c>
      <c r="M2" s="582" t="s">
        <v>179</v>
      </c>
      <c r="N2" s="584" t="s">
        <v>427</v>
      </c>
    </row>
    <row r="3" spans="1:14" x14ac:dyDescent="0.2">
      <c r="A3" s="496" t="s">
        <v>712</v>
      </c>
      <c r="B3" s="496"/>
      <c r="C3" s="496"/>
      <c r="D3" s="492"/>
      <c r="E3" s="492"/>
      <c r="F3" s="492"/>
      <c r="G3" s="492"/>
      <c r="H3" s="492"/>
      <c r="I3" s="557"/>
      <c r="J3" s="557"/>
      <c r="K3" s="592"/>
      <c r="L3" s="557"/>
      <c r="M3" s="557"/>
      <c r="N3" s="530" t="s">
        <v>428</v>
      </c>
    </row>
    <row r="4" spans="1:14" ht="10.9" customHeight="1" x14ac:dyDescent="0.2">
      <c r="A4" s="496"/>
      <c r="B4" s="496" t="s">
        <v>713</v>
      </c>
      <c r="C4" s="496"/>
      <c r="D4" s="594">
        <v>88.466135067886597</v>
      </c>
      <c r="E4" s="594">
        <v>94.701986754966882</v>
      </c>
      <c r="F4" s="594">
        <v>104.06249417379794</v>
      </c>
      <c r="G4" s="594">
        <v>107.84115138592752</v>
      </c>
      <c r="H4" s="594">
        <v>106.71641791044777</v>
      </c>
      <c r="I4" s="593">
        <v>106.01243728587897</v>
      </c>
      <c r="J4" s="593">
        <v>99.306633706645769</v>
      </c>
      <c r="K4" s="595">
        <v>98.607501476668631</v>
      </c>
      <c r="L4" s="593">
        <v>101.89967609209489</v>
      </c>
      <c r="M4" s="593">
        <v>103.55694094538623</v>
      </c>
      <c r="N4" s="407">
        <v>1.7654224698429033</v>
      </c>
    </row>
    <row r="5" spans="1:14" ht="10.9" customHeight="1" x14ac:dyDescent="0.2">
      <c r="A5" s="496"/>
      <c r="B5" s="496" t="s">
        <v>714</v>
      </c>
      <c r="C5" s="496"/>
      <c r="D5" s="594">
        <v>78.782402020252036</v>
      </c>
      <c r="E5" s="594">
        <v>85.069461489372145</v>
      </c>
      <c r="F5" s="594">
        <v>93.640711220110362</v>
      </c>
      <c r="G5" s="594">
        <v>96.376607528395752</v>
      </c>
      <c r="H5" s="594">
        <v>94.065855082880375</v>
      </c>
      <c r="I5" s="593">
        <v>91.287255635081721</v>
      </c>
      <c r="J5" s="593">
        <v>81.809401793633583</v>
      </c>
      <c r="K5" s="595">
        <v>87.833392080836575</v>
      </c>
      <c r="L5" s="593">
        <v>91.746322812219589</v>
      </c>
      <c r="M5" s="593">
        <v>93.009292898390001</v>
      </c>
      <c r="N5" s="407">
        <v>1.8616698983501934</v>
      </c>
    </row>
    <row r="6" spans="1:14" x14ac:dyDescent="0.2">
      <c r="A6" s="496" t="s">
        <v>715</v>
      </c>
      <c r="B6" s="496"/>
      <c r="C6" s="496"/>
      <c r="D6" s="496"/>
      <c r="E6" s="496"/>
      <c r="F6" s="496"/>
      <c r="G6" s="496"/>
      <c r="H6" s="496"/>
      <c r="I6" s="78"/>
      <c r="J6" s="78"/>
      <c r="K6" s="596"/>
      <c r="L6" s="78"/>
      <c r="M6" s="78"/>
    </row>
    <row r="7" spans="1:14" ht="10.9" customHeight="1" x14ac:dyDescent="0.2">
      <c r="A7" s="496"/>
      <c r="B7" s="496" t="s">
        <v>716</v>
      </c>
      <c r="C7" s="496"/>
      <c r="D7" s="598">
        <v>10110.785584349398</v>
      </c>
      <c r="E7" s="598">
        <v>11156.134540408731</v>
      </c>
      <c r="F7" s="598">
        <v>12277.263438979915</v>
      </c>
      <c r="G7" s="598">
        <v>13225.639082326787</v>
      </c>
      <c r="H7" s="598">
        <v>13544.987030868662</v>
      </c>
      <c r="I7" s="597">
        <v>13912.775175886056</v>
      </c>
      <c r="J7" s="597">
        <v>13865.399784325824</v>
      </c>
      <c r="K7" s="599">
        <v>13893.454594783085</v>
      </c>
      <c r="L7" s="597">
        <v>14362.231772366031</v>
      </c>
      <c r="M7" s="597">
        <v>14791.093791993586</v>
      </c>
      <c r="N7" s="407">
        <v>4.3175228397592136</v>
      </c>
    </row>
    <row r="8" spans="1:14" ht="10.9" customHeight="1" x14ac:dyDescent="0.2">
      <c r="A8" s="496"/>
      <c r="B8" s="496" t="s">
        <v>717</v>
      </c>
      <c r="C8" s="496"/>
      <c r="D8" s="598">
        <v>7125.2891898742564</v>
      </c>
      <c r="E8" s="598">
        <v>7703.4739313455302</v>
      </c>
      <c r="F8" s="598">
        <v>8398.4963563697002</v>
      </c>
      <c r="G8" s="598">
        <v>8949.1464556538067</v>
      </c>
      <c r="H8" s="598">
        <v>9015.6398101204632</v>
      </c>
      <c r="I8" s="597">
        <v>9104.502005453709</v>
      </c>
      <c r="J8" s="597">
        <v>8735.140832205996</v>
      </c>
      <c r="K8" s="599">
        <v>9332.0023202570592</v>
      </c>
      <c r="L8" s="597">
        <v>9671.679875231197</v>
      </c>
      <c r="M8" s="597">
        <v>9888.7842134002985</v>
      </c>
      <c r="N8" s="407">
        <v>3.7087979420675543</v>
      </c>
    </row>
    <row r="9" spans="1:14" x14ac:dyDescent="0.2">
      <c r="A9" s="496" t="s">
        <v>718</v>
      </c>
      <c r="B9" s="496"/>
      <c r="C9" s="496"/>
      <c r="D9" s="496"/>
      <c r="E9" s="496"/>
      <c r="F9" s="496"/>
      <c r="G9" s="496"/>
      <c r="H9" s="496"/>
      <c r="I9" s="78"/>
      <c r="J9" s="78"/>
      <c r="K9" s="596"/>
      <c r="L9" s="78"/>
      <c r="M9" s="78"/>
    </row>
    <row r="10" spans="1:14" ht="10.9" customHeight="1" x14ac:dyDescent="0.2">
      <c r="A10" s="496"/>
      <c r="B10" s="496" t="s">
        <v>719</v>
      </c>
      <c r="C10" s="496"/>
      <c r="D10" s="601">
        <v>22.013777502596081</v>
      </c>
      <c r="E10" s="601">
        <v>23.1532479034624</v>
      </c>
      <c r="F10" s="601">
        <v>25.208884713703739</v>
      </c>
      <c r="G10" s="601">
        <v>26.506618684299021</v>
      </c>
      <c r="H10" s="601">
        <v>26.118721461187217</v>
      </c>
      <c r="I10" s="600">
        <v>26.118785027662099</v>
      </c>
      <c r="J10" s="600">
        <v>25.064770535398385</v>
      </c>
      <c r="K10" s="602">
        <v>24.179847049621969</v>
      </c>
      <c r="L10" s="600">
        <v>24.284234024353776</v>
      </c>
      <c r="M10" s="600">
        <v>24.328309798400984</v>
      </c>
      <c r="N10" s="407">
        <v>1.116994279284178</v>
      </c>
    </row>
    <row r="11" spans="1:14" ht="10.9" customHeight="1" x14ac:dyDescent="0.2">
      <c r="A11" s="496"/>
      <c r="B11" s="496" t="s">
        <v>720</v>
      </c>
      <c r="C11" s="496"/>
      <c r="D11" s="601">
        <v>15.51358492957678</v>
      </c>
      <c r="E11" s="601">
        <v>15.987656029448397</v>
      </c>
      <c r="F11" s="601">
        <v>17.244618678132369</v>
      </c>
      <c r="G11" s="601">
        <v>17.935739148283858</v>
      </c>
      <c r="H11" s="601">
        <v>17.384806973848068</v>
      </c>
      <c r="I11" s="600">
        <v>17.092098999523962</v>
      </c>
      <c r="J11" s="600">
        <v>15.790695108635692</v>
      </c>
      <c r="K11" s="602">
        <v>16.241201008082037</v>
      </c>
      <c r="L11" s="600">
        <v>16.353261890025522</v>
      </c>
      <c r="M11" s="600">
        <v>16.26501793960389</v>
      </c>
      <c r="N11" s="407">
        <v>0.52694545218447963</v>
      </c>
    </row>
    <row r="12" spans="1:14" x14ac:dyDescent="0.2">
      <c r="A12" s="496" t="s">
        <v>721</v>
      </c>
      <c r="B12" s="496"/>
      <c r="C12" s="496"/>
      <c r="D12" s="496"/>
      <c r="E12" s="496"/>
      <c r="F12" s="496"/>
      <c r="G12" s="496"/>
      <c r="H12" s="496"/>
      <c r="I12" s="78"/>
      <c r="J12" s="78"/>
      <c r="K12" s="596"/>
      <c r="L12" s="78"/>
      <c r="M12" s="78"/>
    </row>
    <row r="13" spans="1:14" ht="10.9" customHeight="1" x14ac:dyDescent="0.2">
      <c r="A13" s="496"/>
      <c r="B13" s="496" t="s">
        <v>719</v>
      </c>
      <c r="C13" s="496"/>
      <c r="D13" s="594">
        <v>4.2220959620697087</v>
      </c>
      <c r="E13" s="594">
        <v>4.339540763381823</v>
      </c>
      <c r="F13" s="594">
        <v>4.3610041575777911</v>
      </c>
      <c r="G13" s="594">
        <v>4.3407960199004973</v>
      </c>
      <c r="H13" s="594">
        <v>4.2893487109905024</v>
      </c>
      <c r="I13" s="593">
        <v>4.67291237071555</v>
      </c>
      <c r="J13" s="593">
        <v>3.7984414331579819</v>
      </c>
      <c r="K13" s="595">
        <v>3.8393384524512699</v>
      </c>
      <c r="L13" s="593">
        <v>4.14952289241005</v>
      </c>
      <c r="M13" s="593">
        <v>4.1433593805599438</v>
      </c>
      <c r="N13" s="407">
        <v>-0.20894556918339413</v>
      </c>
    </row>
    <row r="14" spans="1:14" ht="10.9" customHeight="1" x14ac:dyDescent="0.2">
      <c r="A14" s="496"/>
      <c r="B14" s="496" t="s">
        <v>714</v>
      </c>
      <c r="C14" s="496"/>
      <c r="D14" s="594">
        <v>3.9513753063801347</v>
      </c>
      <c r="E14" s="594">
        <v>3.98851308232291</v>
      </c>
      <c r="F14" s="594">
        <v>3.9239730226854688</v>
      </c>
      <c r="G14" s="594">
        <v>3.7125692293250725</v>
      </c>
      <c r="H14" s="594">
        <v>3.7172633754099098</v>
      </c>
      <c r="I14" s="593">
        <v>4.0401666488623009</v>
      </c>
      <c r="J14" s="593">
        <v>3.2383955849019417</v>
      </c>
      <c r="K14" s="595">
        <v>3.464144440527944</v>
      </c>
      <c r="L14" s="593">
        <v>3.7552182903515274</v>
      </c>
      <c r="M14" s="593">
        <v>3.8586561627595701</v>
      </c>
      <c r="N14" s="407">
        <v>-0.26348248115206641</v>
      </c>
    </row>
    <row r="15" spans="1:14" x14ac:dyDescent="0.2">
      <c r="A15" s="496" t="s">
        <v>722</v>
      </c>
      <c r="B15" s="496"/>
      <c r="C15" s="496"/>
      <c r="D15" s="496"/>
      <c r="E15" s="496"/>
      <c r="F15" s="496"/>
      <c r="G15" s="496"/>
      <c r="H15" s="496"/>
      <c r="I15" s="78"/>
      <c r="J15" s="78"/>
      <c r="K15" s="596"/>
      <c r="L15" s="78"/>
      <c r="M15" s="78"/>
    </row>
    <row r="16" spans="1:14" ht="10.9" customHeight="1" x14ac:dyDescent="0.2">
      <c r="A16" s="496"/>
      <c r="B16" s="496" t="s">
        <v>723</v>
      </c>
      <c r="C16" s="496"/>
      <c r="D16" s="598">
        <v>2155</v>
      </c>
      <c r="E16" s="598">
        <v>2300</v>
      </c>
      <c r="F16" s="598">
        <v>2339.1118000000001</v>
      </c>
      <c r="G16" s="598">
        <v>2443</v>
      </c>
      <c r="H16" s="598">
        <v>2529</v>
      </c>
      <c r="I16" s="597">
        <v>2878</v>
      </c>
      <c r="J16" s="597">
        <v>2520</v>
      </c>
      <c r="K16" s="599">
        <v>2600</v>
      </c>
      <c r="L16" s="597">
        <v>2844</v>
      </c>
      <c r="M16" s="597">
        <v>2911</v>
      </c>
      <c r="N16" s="407">
        <v>3.397621326808542</v>
      </c>
    </row>
    <row r="17" spans="1:14" ht="10.9" customHeight="1" x14ac:dyDescent="0.2">
      <c r="A17" s="496"/>
      <c r="B17" s="496" t="s">
        <v>724</v>
      </c>
      <c r="C17" s="496"/>
      <c r="D17" s="598">
        <v>1596</v>
      </c>
      <c r="E17" s="598">
        <v>1625</v>
      </c>
      <c r="F17" s="598">
        <v>1600</v>
      </c>
      <c r="G17" s="598">
        <v>1582</v>
      </c>
      <c r="H17" s="598">
        <v>1655</v>
      </c>
      <c r="I17" s="597">
        <v>1891</v>
      </c>
      <c r="J17" s="597">
        <v>1643</v>
      </c>
      <c r="K17" s="599">
        <v>1769</v>
      </c>
      <c r="L17" s="597">
        <v>1925</v>
      </c>
      <c r="M17" s="597">
        <v>2018</v>
      </c>
      <c r="N17" s="407">
        <v>2.6410105987595189</v>
      </c>
    </row>
    <row r="18" spans="1:14" x14ac:dyDescent="0.2">
      <c r="A18" s="496" t="s">
        <v>725</v>
      </c>
      <c r="B18" s="496"/>
      <c r="C18" s="496"/>
      <c r="D18" s="496"/>
      <c r="E18" s="496"/>
      <c r="F18" s="496"/>
      <c r="G18" s="496"/>
      <c r="H18" s="496"/>
      <c r="I18" s="78"/>
      <c r="J18" s="78"/>
      <c r="K18" s="596"/>
      <c r="L18" s="78"/>
      <c r="M18" s="78"/>
    </row>
    <row r="19" spans="1:14" ht="10.15" customHeight="1" x14ac:dyDescent="0.2">
      <c r="A19" s="496"/>
      <c r="B19" s="496" t="s">
        <v>726</v>
      </c>
      <c r="C19" s="496"/>
      <c r="D19" s="497">
        <v>5.1659680525659901</v>
      </c>
      <c r="E19" s="497">
        <v>4.8886883273164861</v>
      </c>
      <c r="F19" s="497">
        <v>4.3931302425831609</v>
      </c>
      <c r="G19" s="497">
        <v>3.9924290220820189</v>
      </c>
      <c r="H19" s="497">
        <v>3.990451849351401</v>
      </c>
      <c r="I19" s="603">
        <v>4.470079307858688</v>
      </c>
      <c r="J19" s="603">
        <v>3.9010838982346585</v>
      </c>
      <c r="K19" s="604">
        <v>4.0968515151866045</v>
      </c>
      <c r="L19" s="603">
        <v>4.1900657350572459</v>
      </c>
      <c r="M19" s="603">
        <v>4.2185360551043658</v>
      </c>
      <c r="N19" s="407">
        <v>-2.2260099114014387</v>
      </c>
    </row>
    <row r="20" spans="1:14" ht="3" customHeight="1" x14ac:dyDescent="0.2">
      <c r="A20" s="496"/>
      <c r="B20" s="496"/>
      <c r="C20" s="496"/>
      <c r="D20" s="496"/>
      <c r="E20" s="496"/>
      <c r="F20" s="496"/>
      <c r="G20" s="496"/>
      <c r="H20" s="496"/>
      <c r="I20" s="78"/>
      <c r="J20" s="78"/>
      <c r="K20" s="596"/>
      <c r="L20" s="78"/>
      <c r="M20" s="78"/>
    </row>
    <row r="21" spans="1:14" ht="15.75" customHeight="1" x14ac:dyDescent="0.2">
      <c r="A21" s="605" t="s">
        <v>727</v>
      </c>
      <c r="B21" s="605"/>
      <c r="C21" s="496"/>
      <c r="D21" s="496"/>
      <c r="E21" s="496"/>
      <c r="F21" s="496"/>
      <c r="G21" s="496"/>
      <c r="H21" s="496"/>
      <c r="I21" s="78"/>
      <c r="J21" s="78"/>
      <c r="K21" s="596"/>
      <c r="L21" s="78"/>
      <c r="M21" s="78"/>
    </row>
    <row r="22" spans="1:14" x14ac:dyDescent="0.2">
      <c r="A22" s="496" t="s">
        <v>728</v>
      </c>
      <c r="B22" s="496"/>
      <c r="C22" s="496"/>
      <c r="D22" s="496"/>
      <c r="E22" s="496"/>
      <c r="F22" s="496"/>
      <c r="G22" s="496"/>
      <c r="H22" s="496"/>
      <c r="I22" s="78"/>
      <c r="J22" s="78"/>
      <c r="K22" s="596"/>
      <c r="L22" s="78"/>
      <c r="M22" s="78"/>
    </row>
    <row r="23" spans="1:14" ht="13.15" customHeight="1" x14ac:dyDescent="0.2">
      <c r="A23" s="496"/>
      <c r="B23" s="496" t="s">
        <v>729</v>
      </c>
      <c r="C23" s="496"/>
      <c r="D23" s="597">
        <v>51041</v>
      </c>
      <c r="E23" s="597">
        <v>53001</v>
      </c>
      <c r="F23" s="598">
        <v>53637</v>
      </c>
      <c r="G23" s="598">
        <v>56280</v>
      </c>
      <c r="H23" s="598">
        <v>58960</v>
      </c>
      <c r="I23" s="597">
        <v>61589</v>
      </c>
      <c r="J23" s="597">
        <v>66343</v>
      </c>
      <c r="K23" s="599">
        <v>67720</v>
      </c>
      <c r="L23" s="597">
        <v>68538</v>
      </c>
      <c r="M23" s="597">
        <v>70257</v>
      </c>
      <c r="N23" s="407">
        <v>3.614118436329683</v>
      </c>
    </row>
    <row r="24" spans="1:14" ht="13.15" customHeight="1" x14ac:dyDescent="0.2">
      <c r="A24" s="496"/>
      <c r="B24" s="496" t="s">
        <v>730</v>
      </c>
      <c r="C24" s="496"/>
      <c r="D24" s="597">
        <v>40391</v>
      </c>
      <c r="E24" s="597">
        <v>40742</v>
      </c>
      <c r="F24" s="598">
        <v>40775</v>
      </c>
      <c r="G24" s="598">
        <v>42612</v>
      </c>
      <c r="H24" s="598">
        <v>44522</v>
      </c>
      <c r="I24" s="597">
        <v>46805</v>
      </c>
      <c r="J24" s="597">
        <v>50735</v>
      </c>
      <c r="K24" s="599">
        <v>51066</v>
      </c>
      <c r="L24" s="597">
        <v>51262</v>
      </c>
      <c r="M24" s="597">
        <v>52298</v>
      </c>
      <c r="N24" s="407">
        <v>2.9121661274795319</v>
      </c>
    </row>
    <row r="25" spans="1:14" x14ac:dyDescent="0.2">
      <c r="A25" s="496" t="s">
        <v>731</v>
      </c>
      <c r="B25" s="496"/>
      <c r="C25" s="496"/>
      <c r="D25" s="606"/>
      <c r="E25" s="606"/>
      <c r="F25" s="606"/>
      <c r="G25" s="606"/>
      <c r="H25" s="606"/>
      <c r="I25" s="607"/>
      <c r="J25" s="607"/>
      <c r="K25" s="608"/>
      <c r="L25" s="607"/>
      <c r="M25" s="607"/>
    </row>
    <row r="26" spans="1:14" ht="13.15" customHeight="1" x14ac:dyDescent="0.2">
      <c r="A26" s="496"/>
      <c r="B26" s="496" t="s">
        <v>732</v>
      </c>
      <c r="C26" s="496"/>
      <c r="D26" s="609">
        <v>45154</v>
      </c>
      <c r="E26" s="609">
        <v>50193</v>
      </c>
      <c r="F26" s="597">
        <v>55816</v>
      </c>
      <c r="G26" s="597">
        <v>60693</v>
      </c>
      <c r="H26" s="597">
        <v>62920</v>
      </c>
      <c r="I26" s="597">
        <v>65292</v>
      </c>
      <c r="J26" s="597">
        <v>65883</v>
      </c>
      <c r="K26" s="599">
        <v>66777</v>
      </c>
      <c r="L26" s="597">
        <v>69840</v>
      </c>
      <c r="M26" s="597">
        <v>72756</v>
      </c>
      <c r="N26" s="407">
        <v>5.4433453651342889</v>
      </c>
    </row>
    <row r="27" spans="1:14" ht="13.15" customHeight="1" x14ac:dyDescent="0.2">
      <c r="A27" s="496"/>
      <c r="B27" s="496" t="s">
        <v>733</v>
      </c>
      <c r="C27" s="496"/>
      <c r="D27" s="609">
        <v>31821</v>
      </c>
      <c r="E27" s="609">
        <v>34659</v>
      </c>
      <c r="F27" s="609">
        <v>38182</v>
      </c>
      <c r="G27" s="609">
        <v>41068</v>
      </c>
      <c r="H27" s="609">
        <v>41880</v>
      </c>
      <c r="I27" s="609">
        <v>42727</v>
      </c>
      <c r="J27" s="609">
        <v>41506</v>
      </c>
      <c r="K27" s="610">
        <v>44853</v>
      </c>
      <c r="L27" s="597">
        <v>47031</v>
      </c>
      <c r="M27" s="597">
        <v>48642</v>
      </c>
      <c r="N27" s="407">
        <v>4.8280509460149501</v>
      </c>
    </row>
    <row r="28" spans="1:14" ht="13.15" customHeight="1" x14ac:dyDescent="0.2">
      <c r="A28" s="496" t="s">
        <v>734</v>
      </c>
      <c r="B28" s="496"/>
      <c r="C28" s="496"/>
      <c r="D28" s="609">
        <v>205117</v>
      </c>
      <c r="E28" s="609">
        <v>216786</v>
      </c>
      <c r="F28" s="609">
        <v>221414</v>
      </c>
      <c r="G28" s="609">
        <v>228973</v>
      </c>
      <c r="H28" s="609">
        <v>240900</v>
      </c>
      <c r="I28" s="609">
        <v>249981</v>
      </c>
      <c r="J28" s="609">
        <v>262851</v>
      </c>
      <c r="K28" s="610">
        <v>276168</v>
      </c>
      <c r="L28" s="597">
        <v>287594</v>
      </c>
      <c r="M28" s="597">
        <v>299059</v>
      </c>
      <c r="N28" s="407">
        <v>4.2785598174534201</v>
      </c>
    </row>
    <row r="29" spans="1:14" ht="13.15" customHeight="1" x14ac:dyDescent="0.2">
      <c r="A29" s="496" t="s">
        <v>735</v>
      </c>
      <c r="B29" s="496"/>
      <c r="C29" s="496"/>
      <c r="D29" s="609">
        <v>4465.924</v>
      </c>
      <c r="E29" s="609">
        <v>4499.1390000000001</v>
      </c>
      <c r="F29" s="609">
        <v>4546.29</v>
      </c>
      <c r="G29" s="609">
        <v>4589.0410000000002</v>
      </c>
      <c r="H29" s="609">
        <v>4645.2610000000004</v>
      </c>
      <c r="I29" s="609">
        <v>4692.9530000000004</v>
      </c>
      <c r="J29" s="609">
        <v>4751.6120000000001</v>
      </c>
      <c r="K29" s="610">
        <v>4806.3639999999996</v>
      </c>
      <c r="L29" s="611">
        <v>4862.7539999999999</v>
      </c>
      <c r="M29" s="611">
        <v>4918.9059999999999</v>
      </c>
      <c r="N29" s="407">
        <v>1.0792266675124562</v>
      </c>
    </row>
    <row r="30" spans="1:14" ht="2.4500000000000002" customHeight="1" x14ac:dyDescent="0.2">
      <c r="A30" s="431"/>
      <c r="B30" s="612"/>
      <c r="C30" s="431"/>
      <c r="D30" s="613"/>
      <c r="E30" s="613"/>
      <c r="F30" s="613"/>
      <c r="G30" s="613"/>
      <c r="H30" s="613"/>
      <c r="I30" s="614"/>
      <c r="J30" s="614"/>
      <c r="K30" s="615"/>
      <c r="L30" s="614"/>
      <c r="M30" s="614"/>
      <c r="N30" s="612"/>
    </row>
    <row r="31" spans="1:14" ht="2.25" customHeight="1" x14ac:dyDescent="0.2">
      <c r="A31" s="616"/>
      <c r="B31" s="616"/>
      <c r="C31" s="616"/>
      <c r="D31" s="616"/>
      <c r="E31" s="616"/>
      <c r="F31" s="616"/>
      <c r="G31" s="616"/>
      <c r="H31" s="616"/>
      <c r="I31" s="589"/>
      <c r="J31" s="589"/>
      <c r="K31" s="589"/>
      <c r="L31" s="589"/>
      <c r="M31" s="589"/>
    </row>
    <row r="32" spans="1:14" ht="13.9" customHeight="1" x14ac:dyDescent="0.2">
      <c r="A32" s="537">
        <v>1</v>
      </c>
      <c r="B32" s="886" t="s">
        <v>736</v>
      </c>
      <c r="C32" s="886"/>
      <c r="D32" s="886"/>
      <c r="E32" s="886"/>
      <c r="F32" s="886"/>
      <c r="G32" s="886"/>
      <c r="H32" s="886"/>
      <c r="I32" s="886"/>
      <c r="J32" s="886"/>
      <c r="K32" s="886"/>
      <c r="L32" s="617"/>
      <c r="M32" s="617"/>
    </row>
    <row r="33" spans="1:14" x14ac:dyDescent="0.2">
      <c r="A33" s="537">
        <v>2</v>
      </c>
      <c r="B33" s="884" t="s">
        <v>737</v>
      </c>
      <c r="C33" s="884"/>
      <c r="D33" s="884"/>
      <c r="E33" s="884"/>
      <c r="F33" s="884"/>
      <c r="G33" s="884"/>
      <c r="H33" s="884"/>
      <c r="I33" s="884"/>
      <c r="J33" s="884"/>
      <c r="K33" s="884"/>
      <c r="L33" s="884"/>
      <c r="M33" s="884"/>
      <c r="N33" s="884"/>
    </row>
    <row r="34" spans="1:14" ht="13.15" customHeight="1" x14ac:dyDescent="0.2">
      <c r="A34" s="537">
        <v>3</v>
      </c>
      <c r="B34" s="618" t="s">
        <v>738</v>
      </c>
      <c r="C34" s="618"/>
      <c r="D34" s="618"/>
      <c r="E34" s="618"/>
      <c r="F34" s="618"/>
      <c r="G34" s="618"/>
      <c r="H34" s="618"/>
      <c r="I34" s="618"/>
      <c r="J34" s="618"/>
      <c r="K34" s="619"/>
      <c r="L34" s="619"/>
      <c r="M34" s="619"/>
    </row>
    <row r="35" spans="1:14" ht="12.6" customHeight="1" x14ac:dyDescent="0.2">
      <c r="A35" s="537">
        <v>4</v>
      </c>
      <c r="B35" s="886" t="s">
        <v>739</v>
      </c>
      <c r="C35" s="886"/>
      <c r="D35" s="886"/>
      <c r="E35" s="886"/>
      <c r="F35" s="886"/>
      <c r="G35" s="886"/>
      <c r="H35" s="886"/>
      <c r="I35" s="886"/>
      <c r="J35" s="886"/>
      <c r="K35" s="886"/>
      <c r="L35" s="617"/>
      <c r="M35" s="617"/>
    </row>
    <row r="36" spans="1:14" ht="12.6" customHeight="1" x14ac:dyDescent="0.2">
      <c r="A36" s="537">
        <v>5</v>
      </c>
      <c r="B36" s="886" t="s">
        <v>740</v>
      </c>
      <c r="C36" s="886"/>
      <c r="D36" s="886"/>
      <c r="E36" s="886"/>
      <c r="F36" s="886"/>
      <c r="G36" s="886"/>
      <c r="H36" s="886"/>
      <c r="I36" s="886"/>
      <c r="J36" s="886"/>
      <c r="K36" s="886"/>
      <c r="L36" s="617"/>
      <c r="M36" s="617"/>
    </row>
    <row r="37" spans="1:14" ht="12" customHeight="1" x14ac:dyDescent="0.2">
      <c r="A37" s="537">
        <v>6</v>
      </c>
      <c r="B37" s="886" t="s">
        <v>741</v>
      </c>
      <c r="C37" s="886"/>
      <c r="D37" s="886"/>
      <c r="E37" s="886"/>
      <c r="F37" s="886"/>
      <c r="G37" s="886"/>
      <c r="H37" s="886"/>
      <c r="I37" s="886"/>
      <c r="J37" s="886"/>
      <c r="K37" s="886"/>
      <c r="L37" s="617"/>
      <c r="M37" s="617"/>
    </row>
    <row r="38" spans="1:14" ht="12.6" customHeight="1" x14ac:dyDescent="0.2">
      <c r="A38" s="537">
        <v>7</v>
      </c>
      <c r="B38" s="886" t="s">
        <v>742</v>
      </c>
      <c r="C38" s="886"/>
      <c r="D38" s="886"/>
      <c r="E38" s="886"/>
      <c r="F38" s="886"/>
      <c r="G38" s="886"/>
      <c r="H38" s="886"/>
      <c r="I38" s="886"/>
      <c r="J38" s="886"/>
      <c r="K38" s="887"/>
      <c r="L38" s="620"/>
      <c r="M38" s="620"/>
    </row>
    <row r="39" spans="1:14" x14ac:dyDescent="0.2">
      <c r="A39" s="537">
        <v>8</v>
      </c>
      <c r="B39" s="884" t="s">
        <v>743</v>
      </c>
      <c r="C39" s="884"/>
      <c r="D39" s="884"/>
      <c r="E39" s="884"/>
      <c r="F39" s="884"/>
      <c r="G39" s="884"/>
      <c r="H39" s="884"/>
      <c r="I39" s="884"/>
      <c r="J39" s="884"/>
      <c r="K39" s="884"/>
      <c r="L39" s="884"/>
      <c r="M39" s="884"/>
      <c r="N39" s="884"/>
    </row>
    <row r="40" spans="1:14" ht="12.6" customHeight="1" x14ac:dyDescent="0.2">
      <c r="A40" s="537">
        <v>9</v>
      </c>
      <c r="B40" s="886" t="s">
        <v>744</v>
      </c>
      <c r="C40" s="886"/>
      <c r="D40" s="886"/>
      <c r="E40" s="886"/>
      <c r="F40" s="886"/>
      <c r="G40" s="886"/>
      <c r="H40" s="886"/>
      <c r="I40" s="886"/>
      <c r="J40" s="886"/>
      <c r="K40" s="887"/>
      <c r="L40" s="620"/>
      <c r="M40" s="620"/>
    </row>
    <row r="41" spans="1:14" ht="9.9499999999999993" customHeight="1" x14ac:dyDescent="0.2">
      <c r="A41" s="496"/>
      <c r="B41" s="496"/>
      <c r="C41" s="496"/>
      <c r="D41" s="496"/>
      <c r="E41" s="496"/>
      <c r="F41" s="496"/>
      <c r="G41" s="496"/>
      <c r="H41" s="496"/>
      <c r="I41" s="496"/>
      <c r="J41" s="496"/>
      <c r="K41" s="496"/>
      <c r="L41" s="496"/>
      <c r="M41" s="496"/>
    </row>
  </sheetData>
  <mergeCells count="8">
    <mergeCell ref="B39:N39"/>
    <mergeCell ref="B40:K40"/>
    <mergeCell ref="B32:K32"/>
    <mergeCell ref="B33:N33"/>
    <mergeCell ref="B35:K35"/>
    <mergeCell ref="B36:K36"/>
    <mergeCell ref="B37:K37"/>
    <mergeCell ref="B38:K38"/>
  </mergeCells>
  <printOptions horizontalCentered="1"/>
  <pageMargins left="0.51181102362204722" right="0.31496062992125984" top="0.51181102362204722" bottom="0.35433070866141736"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7"/>
  <sheetViews>
    <sheetView showGridLines="0" zoomScaleNormal="100" workbookViewId="0">
      <selection activeCell="F43" sqref="F43"/>
    </sheetView>
  </sheetViews>
  <sheetFormatPr defaultColWidth="8.85546875" defaultRowHeight="12.75" x14ac:dyDescent="0.2"/>
  <cols>
    <col min="1" max="4" width="1.7109375" style="624" customWidth="1"/>
    <col min="5" max="5" width="9" style="624" customWidth="1"/>
    <col min="6" max="6" width="58.42578125" style="624" customWidth="1"/>
    <col min="7" max="7" width="5.5703125" style="624" customWidth="1"/>
    <col min="8" max="8" width="11.5703125" style="624" customWidth="1"/>
    <col min="9" max="16384" width="8.85546875" style="624"/>
  </cols>
  <sheetData>
    <row r="1" spans="1:57" s="490" customFormat="1" ht="15" customHeight="1" x14ac:dyDescent="0.2">
      <c r="A1" s="648" t="s">
        <v>784</v>
      </c>
      <c r="B1" s="649"/>
      <c r="C1" s="649"/>
      <c r="D1" s="649"/>
      <c r="E1" s="649"/>
      <c r="F1" s="649"/>
      <c r="G1" s="650"/>
      <c r="H1" s="650"/>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451"/>
      <c r="AL1" s="451"/>
      <c r="AM1" s="451"/>
      <c r="AN1" s="451"/>
      <c r="AO1" s="451"/>
      <c r="AP1" s="451"/>
      <c r="AQ1" s="451"/>
      <c r="AR1" s="451"/>
      <c r="AS1" s="451"/>
      <c r="AT1" s="451"/>
      <c r="AU1" s="451"/>
      <c r="AV1" s="451"/>
      <c r="AW1" s="451"/>
      <c r="AX1" s="451"/>
      <c r="AY1" s="451"/>
      <c r="AZ1" s="451"/>
      <c r="BA1" s="451"/>
      <c r="BB1" s="451"/>
      <c r="BC1" s="451"/>
      <c r="BD1" s="451"/>
      <c r="BE1" s="451"/>
    </row>
    <row r="2" spans="1:57" s="490" customFormat="1" ht="11.25" customHeight="1" x14ac:dyDescent="0.2">
      <c r="A2" s="636"/>
      <c r="B2" s="636"/>
      <c r="C2" s="636"/>
      <c r="D2" s="636"/>
      <c r="E2" s="636"/>
      <c r="F2" s="636"/>
      <c r="G2" s="636"/>
      <c r="H2" s="802" t="s">
        <v>746</v>
      </c>
    </row>
    <row r="3" spans="1:57" s="490" customFormat="1" ht="11.25" customHeight="1" x14ac:dyDescent="0.2">
      <c r="A3" s="649"/>
      <c r="B3" s="649"/>
      <c r="C3" s="649"/>
      <c r="D3" s="649"/>
      <c r="E3" s="649"/>
      <c r="F3" s="649"/>
      <c r="G3" s="649"/>
      <c r="H3" s="803"/>
    </row>
    <row r="4" spans="1:57" s="490" customFormat="1" ht="12" customHeight="1" x14ac:dyDescent="0.2">
      <c r="A4" s="654"/>
      <c r="B4" s="654"/>
      <c r="C4" s="654"/>
      <c r="D4" s="654"/>
      <c r="E4" s="654"/>
      <c r="F4" s="654"/>
      <c r="G4" s="654"/>
      <c r="H4" s="655" t="s">
        <v>419</v>
      </c>
    </row>
    <row r="5" spans="1:57" s="490" customFormat="1" ht="15" customHeight="1" x14ac:dyDescent="0.2">
      <c r="A5" s="657" t="s">
        <v>785</v>
      </c>
      <c r="B5" s="636"/>
      <c r="C5" s="636"/>
      <c r="D5" s="636"/>
      <c r="E5" s="636"/>
      <c r="F5" s="636"/>
      <c r="G5" s="636"/>
    </row>
    <row r="6" spans="1:57" s="490" customFormat="1" ht="12" customHeight="1" x14ac:dyDescent="0.2">
      <c r="B6" s="634" t="s">
        <v>786</v>
      </c>
      <c r="H6" s="633">
        <v>32</v>
      </c>
    </row>
    <row r="7" spans="1:57" s="490" customFormat="1" ht="12" customHeight="1" x14ac:dyDescent="0.2">
      <c r="B7" s="636" t="s">
        <v>787</v>
      </c>
      <c r="C7" s="636"/>
      <c r="D7" s="636"/>
      <c r="E7" s="636"/>
      <c r="F7" s="636"/>
      <c r="G7" s="636"/>
      <c r="H7" s="633">
        <v>8</v>
      </c>
    </row>
    <row r="8" spans="1:57" s="490" customFormat="1" ht="12" customHeight="1" x14ac:dyDescent="0.2">
      <c r="B8" s="634" t="s">
        <v>788</v>
      </c>
      <c r="C8" s="636"/>
      <c r="D8" s="636"/>
      <c r="E8" s="636"/>
      <c r="F8" s="636"/>
      <c r="G8" s="636"/>
      <c r="H8" s="633"/>
    </row>
    <row r="9" spans="1:57" s="490" customFormat="1" ht="12" customHeight="1" x14ac:dyDescent="0.2">
      <c r="B9" s="638"/>
      <c r="C9" s="634" t="s">
        <v>789</v>
      </c>
      <c r="D9" s="636"/>
      <c r="E9" s="636"/>
      <c r="G9" s="633">
        <v>51</v>
      </c>
      <c r="H9" s="633"/>
    </row>
    <row r="10" spans="1:57" s="490" customFormat="1" ht="12" customHeight="1" x14ac:dyDescent="0.2">
      <c r="B10" s="638"/>
      <c r="C10" s="634" t="s">
        <v>790</v>
      </c>
      <c r="D10" s="636"/>
      <c r="E10" s="636"/>
      <c r="G10" s="641">
        <v>340</v>
      </c>
      <c r="H10" s="633"/>
    </row>
    <row r="11" spans="1:57" s="490" customFormat="1" ht="12" customHeight="1" x14ac:dyDescent="0.2">
      <c r="B11" s="638"/>
      <c r="C11" s="490" t="s">
        <v>791</v>
      </c>
      <c r="D11" s="636"/>
      <c r="E11" s="636"/>
      <c r="G11" s="642"/>
      <c r="H11" s="633">
        <v>391</v>
      </c>
    </row>
    <row r="12" spans="1:57" s="490" customFormat="1" ht="13.9" customHeight="1" x14ac:dyDescent="0.2">
      <c r="B12" s="635" t="s">
        <v>792</v>
      </c>
      <c r="C12" s="636"/>
      <c r="D12" s="636"/>
      <c r="E12" s="636"/>
      <c r="F12" s="636"/>
      <c r="G12" s="636"/>
      <c r="H12" s="633">
        <v>19</v>
      </c>
    </row>
    <row r="13" spans="1:57" s="490" customFormat="1" ht="12" customHeight="1" x14ac:dyDescent="0.2">
      <c r="B13" s="638" t="s">
        <v>793</v>
      </c>
      <c r="C13" s="636"/>
      <c r="D13" s="636"/>
      <c r="E13" s="636"/>
      <c r="F13" s="636"/>
      <c r="G13" s="636"/>
      <c r="H13" s="633">
        <v>148</v>
      </c>
    </row>
    <row r="14" spans="1:57" s="490" customFormat="1" ht="12" customHeight="1" x14ac:dyDescent="0.2">
      <c r="B14" s="638" t="s">
        <v>794</v>
      </c>
      <c r="C14" s="636"/>
      <c r="D14" s="636"/>
      <c r="E14" s="636"/>
      <c r="F14" s="636"/>
      <c r="G14" s="636"/>
      <c r="H14" s="633">
        <v>40</v>
      </c>
    </row>
    <row r="15" spans="1:57" s="490" customFormat="1" ht="12" customHeight="1" x14ac:dyDescent="0.2">
      <c r="B15" s="638" t="s">
        <v>795</v>
      </c>
      <c r="C15" s="636"/>
      <c r="D15" s="636"/>
      <c r="E15" s="636"/>
      <c r="F15" s="636"/>
      <c r="G15" s="636"/>
      <c r="H15" s="633">
        <v>3</v>
      </c>
    </row>
    <row r="16" spans="1:57" s="490" customFormat="1" ht="12" customHeight="1" x14ac:dyDescent="0.2">
      <c r="B16" s="638" t="s">
        <v>796</v>
      </c>
      <c r="C16" s="636"/>
      <c r="D16" s="636"/>
      <c r="E16" s="636"/>
      <c r="F16" s="636"/>
      <c r="G16" s="636"/>
      <c r="H16" s="633">
        <v>65</v>
      </c>
    </row>
    <row r="17" spans="1:115" s="490" customFormat="1" ht="2.25" customHeight="1" x14ac:dyDescent="0.2">
      <c r="A17" s="658"/>
      <c r="B17" s="492"/>
      <c r="C17" s="654"/>
      <c r="D17" s="654"/>
      <c r="E17" s="654"/>
      <c r="F17" s="654"/>
      <c r="G17" s="654"/>
      <c r="H17" s="659"/>
    </row>
    <row r="18" spans="1:115" s="492" customFormat="1" ht="1.5" customHeight="1" x14ac:dyDescent="0.2">
      <c r="A18" s="660"/>
      <c r="B18" s="661"/>
      <c r="C18" s="661"/>
      <c r="D18" s="661"/>
      <c r="E18" s="661"/>
      <c r="F18" s="661"/>
      <c r="G18" s="661"/>
      <c r="H18" s="662"/>
    </row>
    <row r="19" spans="1:115" s="492" customFormat="1" ht="10.9" customHeight="1" x14ac:dyDescent="0.2">
      <c r="A19" s="663">
        <v>1</v>
      </c>
      <c r="B19" s="808" t="s">
        <v>797</v>
      </c>
      <c r="C19" s="809"/>
      <c r="D19" s="809"/>
      <c r="E19" s="809"/>
      <c r="F19" s="809"/>
      <c r="G19" s="809"/>
      <c r="H19" s="809"/>
    </row>
    <row r="20" spans="1:115" s="491" customFormat="1" ht="27.75" customHeight="1" x14ac:dyDescent="0.2">
      <c r="A20" s="663">
        <v>2</v>
      </c>
      <c r="B20" s="810" t="s">
        <v>798</v>
      </c>
      <c r="C20" s="811"/>
      <c r="D20" s="811"/>
      <c r="E20" s="811"/>
      <c r="F20" s="811"/>
      <c r="G20" s="811"/>
      <c r="H20" s="811"/>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4"/>
      <c r="AT20" s="664"/>
      <c r="AU20" s="664"/>
      <c r="AV20" s="664"/>
      <c r="AW20" s="664"/>
      <c r="AX20" s="664"/>
      <c r="AY20" s="664"/>
      <c r="AZ20" s="664"/>
      <c r="BA20" s="664"/>
      <c r="BB20" s="664"/>
      <c r="BC20" s="664"/>
      <c r="BD20" s="664"/>
      <c r="BE20" s="664"/>
      <c r="BF20" s="664"/>
      <c r="BG20" s="664"/>
      <c r="BH20" s="664"/>
      <c r="BI20" s="664"/>
      <c r="BJ20" s="664"/>
      <c r="BK20" s="664"/>
      <c r="BL20" s="664"/>
      <c r="BM20" s="664"/>
      <c r="BN20" s="664"/>
      <c r="BO20" s="664"/>
      <c r="BP20" s="664"/>
      <c r="BQ20" s="664"/>
      <c r="BR20" s="664"/>
      <c r="BS20" s="664"/>
      <c r="BT20" s="664"/>
      <c r="BU20" s="664"/>
      <c r="BV20" s="664"/>
      <c r="BW20" s="664"/>
      <c r="BX20" s="664"/>
      <c r="BY20" s="664"/>
      <c r="BZ20" s="664"/>
      <c r="CA20" s="664"/>
      <c r="CB20" s="664"/>
      <c r="CC20" s="664"/>
      <c r="CD20" s="664"/>
      <c r="CE20" s="664"/>
      <c r="CF20" s="664"/>
      <c r="CG20" s="664"/>
      <c r="CH20" s="664"/>
      <c r="CI20" s="664"/>
      <c r="CJ20" s="664"/>
      <c r="CK20" s="664"/>
      <c r="CL20" s="664"/>
      <c r="CM20" s="664"/>
      <c r="CN20" s="664"/>
      <c r="CO20" s="664"/>
      <c r="CP20" s="664"/>
      <c r="CQ20" s="664"/>
      <c r="CR20" s="664"/>
      <c r="CS20" s="664"/>
      <c r="CT20" s="664"/>
      <c r="CU20" s="664"/>
      <c r="CV20" s="664"/>
      <c r="CW20" s="664"/>
      <c r="CX20" s="664"/>
      <c r="CY20" s="664"/>
      <c r="CZ20" s="664"/>
      <c r="DA20" s="664"/>
      <c r="DB20" s="664"/>
      <c r="DC20" s="664"/>
      <c r="DD20" s="664"/>
      <c r="DE20" s="664"/>
      <c r="DF20" s="664"/>
      <c r="DG20" s="664"/>
      <c r="DH20" s="664"/>
      <c r="DI20" s="664"/>
      <c r="DJ20" s="664"/>
      <c r="DK20" s="664"/>
    </row>
    <row r="21" spans="1:115" s="491" customFormat="1" ht="9.6" customHeight="1" x14ac:dyDescent="0.2">
      <c r="A21" s="663">
        <v>3</v>
      </c>
      <c r="B21" s="812" t="s">
        <v>799</v>
      </c>
      <c r="C21" s="813"/>
      <c r="D21" s="813"/>
      <c r="E21" s="813"/>
      <c r="F21" s="813"/>
      <c r="G21" s="813"/>
      <c r="H21" s="813"/>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664"/>
      <c r="BH21" s="664"/>
      <c r="BI21" s="664"/>
      <c r="BJ21" s="664"/>
      <c r="BK21" s="664"/>
      <c r="BL21" s="664"/>
      <c r="BM21" s="664"/>
      <c r="BN21" s="664"/>
      <c r="BO21" s="664"/>
      <c r="BP21" s="664"/>
      <c r="BQ21" s="664"/>
      <c r="BR21" s="664"/>
      <c r="BS21" s="664"/>
      <c r="BT21" s="664"/>
      <c r="BU21" s="664"/>
      <c r="BV21" s="664"/>
      <c r="BW21" s="664"/>
      <c r="BX21" s="664"/>
      <c r="BY21" s="664"/>
      <c r="BZ21" s="664"/>
      <c r="CA21" s="664"/>
      <c r="CB21" s="664"/>
      <c r="CC21" s="664"/>
      <c r="CD21" s="664"/>
      <c r="CE21" s="664"/>
      <c r="CF21" s="664"/>
      <c r="CG21" s="664"/>
      <c r="CH21" s="664"/>
      <c r="CI21" s="664"/>
      <c r="CJ21" s="664"/>
      <c r="CK21" s="664"/>
      <c r="CL21" s="664"/>
      <c r="CM21" s="664"/>
      <c r="CN21" s="664"/>
      <c r="CO21" s="664"/>
      <c r="CP21" s="664"/>
      <c r="CQ21" s="664"/>
      <c r="CR21" s="664"/>
      <c r="CS21" s="664"/>
      <c r="CT21" s="664"/>
      <c r="CU21" s="664"/>
      <c r="CV21" s="664"/>
      <c r="CW21" s="664"/>
      <c r="CX21" s="664"/>
      <c r="CY21" s="664"/>
      <c r="CZ21" s="664"/>
      <c r="DA21" s="664"/>
      <c r="DB21" s="664"/>
      <c r="DC21" s="664"/>
      <c r="DD21" s="664"/>
      <c r="DE21" s="664"/>
      <c r="DF21" s="664"/>
      <c r="DG21" s="664"/>
      <c r="DH21" s="664"/>
      <c r="DI21" s="664"/>
      <c r="DJ21" s="664"/>
      <c r="DK21" s="664"/>
    </row>
    <row r="22" spans="1:115" s="491" customFormat="1" ht="10.5" customHeight="1" x14ac:dyDescent="0.2">
      <c r="A22" s="663">
        <v>4</v>
      </c>
      <c r="B22" s="812" t="s">
        <v>800</v>
      </c>
      <c r="C22" s="813"/>
      <c r="D22" s="813"/>
      <c r="E22" s="813"/>
      <c r="F22" s="813"/>
      <c r="G22" s="813"/>
      <c r="H22" s="813"/>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4"/>
      <c r="AX22" s="664"/>
      <c r="AY22" s="664"/>
      <c r="AZ22" s="664"/>
      <c r="BA22" s="664"/>
      <c r="BB22" s="664"/>
      <c r="BC22" s="664"/>
      <c r="BD22" s="664"/>
      <c r="BE22" s="664"/>
      <c r="BF22" s="664"/>
      <c r="BG22" s="664"/>
      <c r="BH22" s="664"/>
      <c r="BI22" s="664"/>
      <c r="BJ22" s="664"/>
      <c r="BK22" s="664"/>
      <c r="BL22" s="664"/>
      <c r="BM22" s="664"/>
      <c r="BN22" s="664"/>
      <c r="BO22" s="664"/>
      <c r="BP22" s="664"/>
      <c r="BQ22" s="664"/>
      <c r="BR22" s="664"/>
      <c r="BS22" s="664"/>
      <c r="BT22" s="664"/>
      <c r="BU22" s="664"/>
      <c r="BV22" s="664"/>
      <c r="BW22" s="664"/>
      <c r="BX22" s="664"/>
      <c r="BY22" s="664"/>
      <c r="BZ22" s="664"/>
      <c r="CA22" s="664"/>
      <c r="CB22" s="664"/>
      <c r="CC22" s="664"/>
      <c r="CD22" s="664"/>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row>
    <row r="23" spans="1:115" s="491" customFormat="1" ht="10.5" customHeight="1" x14ac:dyDescent="0.2">
      <c r="A23" s="663">
        <v>5</v>
      </c>
      <c r="B23" s="812" t="s">
        <v>801</v>
      </c>
      <c r="C23" s="811"/>
      <c r="D23" s="811"/>
      <c r="E23" s="811"/>
      <c r="F23" s="811"/>
      <c r="G23" s="811"/>
      <c r="H23" s="811"/>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c r="AU23" s="664"/>
      <c r="AV23" s="664"/>
      <c r="AW23" s="664"/>
      <c r="AX23" s="664"/>
      <c r="AY23" s="664"/>
      <c r="AZ23" s="664"/>
      <c r="BA23" s="664"/>
      <c r="BB23" s="664"/>
      <c r="BC23" s="664"/>
      <c r="BD23" s="664"/>
      <c r="BE23" s="664"/>
      <c r="BF23" s="664"/>
      <c r="BG23" s="664"/>
      <c r="BH23" s="664"/>
      <c r="BI23" s="664"/>
      <c r="BJ23" s="664"/>
      <c r="BK23" s="664"/>
      <c r="BL23" s="664"/>
      <c r="BM23" s="664"/>
      <c r="BN23" s="664"/>
      <c r="BO23" s="664"/>
      <c r="BP23" s="664"/>
      <c r="BQ23" s="664"/>
      <c r="BR23" s="664"/>
      <c r="BS23" s="664"/>
      <c r="BT23" s="664"/>
      <c r="BU23" s="664"/>
      <c r="BV23" s="664"/>
      <c r="BW23" s="664"/>
      <c r="BX23" s="664"/>
      <c r="BY23" s="664"/>
      <c r="BZ23" s="664"/>
      <c r="CA23" s="664"/>
      <c r="CB23" s="664"/>
      <c r="CC23" s="664"/>
      <c r="CD23" s="664"/>
      <c r="CE23" s="664"/>
      <c r="CF23" s="664"/>
      <c r="CG23" s="664"/>
      <c r="CH23" s="664"/>
      <c r="CI23" s="664"/>
      <c r="CJ23" s="664"/>
      <c r="CK23" s="664"/>
      <c r="CL23" s="664"/>
      <c r="CM23" s="664"/>
      <c r="CN23" s="664"/>
      <c r="CO23" s="664"/>
      <c r="CP23" s="664"/>
      <c r="CQ23" s="664"/>
      <c r="CR23" s="664"/>
      <c r="CS23" s="664"/>
      <c r="CT23" s="664"/>
      <c r="CU23" s="664"/>
      <c r="CV23" s="664"/>
      <c r="CW23" s="664"/>
      <c r="CX23" s="664"/>
      <c r="CY23" s="664"/>
      <c r="CZ23" s="664"/>
      <c r="DA23" s="664"/>
      <c r="DB23" s="664"/>
      <c r="DC23" s="664"/>
      <c r="DD23" s="664"/>
      <c r="DE23" s="664"/>
      <c r="DF23" s="664"/>
      <c r="DG23" s="664"/>
      <c r="DH23" s="664"/>
      <c r="DI23" s="664"/>
      <c r="DJ23" s="664"/>
      <c r="DK23" s="664"/>
    </row>
    <row r="24" spans="1:115" s="490" customFormat="1" ht="10.5" customHeight="1" x14ac:dyDescent="0.2">
      <c r="A24" s="666">
        <v>6</v>
      </c>
      <c r="B24" s="808" t="s">
        <v>802</v>
      </c>
      <c r="C24" s="809"/>
      <c r="D24" s="809"/>
      <c r="E24" s="809"/>
      <c r="F24" s="809"/>
      <c r="G24" s="809"/>
      <c r="H24" s="809"/>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668"/>
      <c r="BN24" s="668"/>
      <c r="BO24" s="668"/>
      <c r="BP24" s="668"/>
      <c r="BQ24" s="668"/>
      <c r="BR24" s="668"/>
      <c r="BS24" s="668"/>
      <c r="BT24" s="668"/>
      <c r="BU24" s="668"/>
      <c r="BV24" s="668"/>
      <c r="BW24" s="668"/>
      <c r="BX24" s="668"/>
      <c r="BY24" s="668"/>
      <c r="BZ24" s="668"/>
      <c r="CA24" s="668"/>
      <c r="CB24" s="668"/>
      <c r="CC24" s="668"/>
      <c r="CD24" s="668"/>
      <c r="CE24" s="668"/>
      <c r="CF24" s="668"/>
      <c r="CG24" s="668"/>
      <c r="CH24" s="668"/>
      <c r="CI24" s="668"/>
      <c r="CJ24" s="668"/>
      <c r="CK24" s="668"/>
      <c r="CL24" s="668"/>
      <c r="CM24" s="668"/>
      <c r="CN24" s="668"/>
      <c r="CO24" s="668"/>
      <c r="CP24" s="668"/>
      <c r="CQ24" s="668"/>
      <c r="CR24" s="668"/>
      <c r="CS24" s="668"/>
      <c r="CT24" s="668"/>
      <c r="CU24" s="668"/>
      <c r="CV24" s="668"/>
      <c r="CW24" s="668"/>
      <c r="CX24" s="668"/>
      <c r="CY24" s="668"/>
      <c r="CZ24" s="668"/>
      <c r="DA24" s="668"/>
      <c r="DB24" s="668"/>
      <c r="DC24" s="668"/>
      <c r="DD24" s="668"/>
      <c r="DE24" s="668"/>
      <c r="DF24" s="668"/>
      <c r="DG24" s="668"/>
      <c r="DH24" s="668"/>
      <c r="DI24" s="668"/>
      <c r="DJ24" s="668"/>
      <c r="DK24" s="668"/>
    </row>
    <row r="25" spans="1:115" s="490" customFormat="1" ht="10.5" customHeight="1" x14ac:dyDescent="0.2">
      <c r="A25" s="666">
        <v>7</v>
      </c>
      <c r="B25" s="814" t="s">
        <v>803</v>
      </c>
      <c r="C25" s="814"/>
      <c r="D25" s="814"/>
      <c r="E25" s="814"/>
      <c r="F25" s="814"/>
      <c r="G25" s="814"/>
      <c r="H25" s="814"/>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c r="BJ25" s="668"/>
      <c r="BK25" s="668"/>
      <c r="BL25" s="668"/>
      <c r="BM25" s="668"/>
      <c r="BN25" s="668"/>
      <c r="BO25" s="668"/>
      <c r="BP25" s="668"/>
      <c r="BQ25" s="668"/>
      <c r="BR25" s="668"/>
      <c r="BS25" s="668"/>
      <c r="BT25" s="668"/>
      <c r="BU25" s="668"/>
      <c r="BV25" s="668"/>
      <c r="BW25" s="668"/>
      <c r="BX25" s="668"/>
      <c r="BY25" s="668"/>
      <c r="BZ25" s="668"/>
      <c r="CA25" s="668"/>
      <c r="CB25" s="668"/>
      <c r="CC25" s="668"/>
      <c r="CD25" s="668"/>
      <c r="CE25" s="668"/>
      <c r="CF25" s="668"/>
      <c r="CG25" s="668"/>
      <c r="CH25" s="668"/>
      <c r="CI25" s="668"/>
      <c r="CJ25" s="668"/>
      <c r="CK25" s="668"/>
      <c r="CL25" s="668"/>
      <c r="CM25" s="668"/>
      <c r="CN25" s="668"/>
      <c r="CO25" s="668"/>
      <c r="CP25" s="668"/>
      <c r="CQ25" s="668"/>
      <c r="CR25" s="668"/>
      <c r="CS25" s="668"/>
      <c r="CT25" s="668"/>
      <c r="CU25" s="668"/>
      <c r="CV25" s="668"/>
      <c r="CW25" s="668"/>
      <c r="CX25" s="668"/>
      <c r="CY25" s="668"/>
      <c r="CZ25" s="668"/>
      <c r="DA25" s="668"/>
      <c r="DB25" s="668"/>
      <c r="DC25" s="668"/>
      <c r="DD25" s="668"/>
      <c r="DE25" s="668"/>
      <c r="DF25" s="668"/>
      <c r="DG25" s="668"/>
      <c r="DH25" s="668"/>
      <c r="DI25" s="668"/>
      <c r="DJ25" s="668"/>
      <c r="DK25" s="668"/>
    </row>
    <row r="26" spans="1:115" s="490" customFormat="1" ht="10.5" customHeight="1" x14ac:dyDescent="0.2">
      <c r="A26" s="666">
        <v>8</v>
      </c>
      <c r="B26" s="808" t="s">
        <v>803</v>
      </c>
      <c r="C26" s="809"/>
      <c r="D26" s="809"/>
      <c r="E26" s="809"/>
      <c r="F26" s="809"/>
      <c r="G26" s="809"/>
      <c r="H26" s="809"/>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c r="BF26" s="668"/>
      <c r="BG26" s="668"/>
      <c r="BH26" s="668"/>
      <c r="BI26" s="668"/>
      <c r="BJ26" s="668"/>
      <c r="BK26" s="668"/>
      <c r="BL26" s="668"/>
      <c r="BM26" s="668"/>
      <c r="BN26" s="668"/>
      <c r="BO26" s="668"/>
      <c r="BP26" s="668"/>
      <c r="BQ26" s="668"/>
      <c r="BR26" s="668"/>
      <c r="BS26" s="668"/>
      <c r="BT26" s="668"/>
      <c r="BU26" s="668"/>
      <c r="BV26" s="668"/>
      <c r="BW26" s="668"/>
      <c r="BX26" s="668"/>
      <c r="BY26" s="668"/>
      <c r="BZ26" s="668"/>
      <c r="CA26" s="668"/>
      <c r="CB26" s="668"/>
      <c r="CC26" s="668"/>
      <c r="CD26" s="668"/>
      <c r="CE26" s="668"/>
      <c r="CF26" s="668"/>
      <c r="CG26" s="668"/>
      <c r="CH26" s="668"/>
      <c r="CI26" s="668"/>
      <c r="CJ26" s="668"/>
      <c r="CK26" s="668"/>
      <c r="CL26" s="668"/>
      <c r="CM26" s="668"/>
      <c r="CN26" s="668"/>
      <c r="CO26" s="668"/>
      <c r="CP26" s="668"/>
      <c r="CQ26" s="668"/>
      <c r="CR26" s="668"/>
      <c r="CS26" s="668"/>
      <c r="CT26" s="668"/>
      <c r="CU26" s="668"/>
      <c r="CV26" s="668"/>
      <c r="CW26" s="668"/>
      <c r="CX26" s="668"/>
      <c r="CY26" s="668"/>
      <c r="CZ26" s="668"/>
      <c r="DA26" s="668"/>
      <c r="DB26" s="668"/>
      <c r="DC26" s="668"/>
      <c r="DD26" s="668"/>
      <c r="DE26" s="668"/>
      <c r="DF26" s="668"/>
      <c r="DG26" s="668"/>
      <c r="DH26" s="668"/>
      <c r="DI26" s="668"/>
      <c r="DJ26" s="668"/>
      <c r="DK26" s="668"/>
    </row>
    <row r="27" spans="1:115" s="490" customFormat="1" ht="10.5" customHeight="1" x14ac:dyDescent="0.2">
      <c r="A27" s="666">
        <v>9</v>
      </c>
      <c r="B27" s="808" t="s">
        <v>804</v>
      </c>
      <c r="C27" s="809"/>
      <c r="D27" s="809"/>
      <c r="E27" s="809"/>
      <c r="F27" s="809"/>
      <c r="G27" s="809"/>
      <c r="H27" s="809"/>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668"/>
      <c r="BI27" s="668"/>
      <c r="BJ27" s="668"/>
      <c r="BK27" s="668"/>
      <c r="BL27" s="668"/>
      <c r="BM27" s="668"/>
      <c r="BN27" s="668"/>
      <c r="BO27" s="668"/>
      <c r="BP27" s="668"/>
      <c r="BQ27" s="668"/>
      <c r="BR27" s="668"/>
      <c r="BS27" s="668"/>
      <c r="BT27" s="668"/>
      <c r="BU27" s="668"/>
      <c r="BV27" s="668"/>
      <c r="BW27" s="668"/>
      <c r="BX27" s="668"/>
      <c r="BY27" s="668"/>
      <c r="BZ27" s="668"/>
      <c r="CA27" s="668"/>
      <c r="CB27" s="668"/>
      <c r="CC27" s="668"/>
      <c r="CD27" s="668"/>
      <c r="CE27" s="668"/>
      <c r="CF27" s="668"/>
      <c r="CG27" s="668"/>
      <c r="CH27" s="668"/>
      <c r="CI27" s="668"/>
      <c r="CJ27" s="668"/>
      <c r="CK27" s="668"/>
      <c r="CL27" s="668"/>
      <c r="CM27" s="668"/>
      <c r="CN27" s="668"/>
      <c r="CO27" s="668"/>
      <c r="CP27" s="668"/>
      <c r="CQ27" s="668"/>
      <c r="CR27" s="668"/>
      <c r="CS27" s="668"/>
      <c r="CT27" s="668"/>
      <c r="CU27" s="668"/>
      <c r="CV27" s="668"/>
      <c r="CW27" s="668"/>
      <c r="CX27" s="668"/>
      <c r="CY27" s="668"/>
      <c r="CZ27" s="668"/>
      <c r="DA27" s="668"/>
      <c r="DB27" s="668"/>
      <c r="DC27" s="668"/>
      <c r="DD27" s="668"/>
      <c r="DE27" s="668"/>
      <c r="DF27" s="668"/>
      <c r="DG27" s="668"/>
      <c r="DH27" s="668"/>
      <c r="DI27" s="668"/>
      <c r="DJ27" s="668"/>
      <c r="DK27" s="668"/>
    </row>
  </sheetData>
  <mergeCells count="10">
    <mergeCell ref="H2:H3"/>
    <mergeCell ref="B19:H19"/>
    <mergeCell ref="B26:H26"/>
    <mergeCell ref="B27:H27"/>
    <mergeCell ref="B20:H20"/>
    <mergeCell ref="B21:H21"/>
    <mergeCell ref="B22:H22"/>
    <mergeCell ref="B23:H23"/>
    <mergeCell ref="B24:H24"/>
    <mergeCell ref="B25:H25"/>
  </mergeCells>
  <pageMargins left="0.51181102362204722" right="0.35433070866141736" top="0.35433070866141736" bottom="0.23622047244094491" header="0.31496062992125984" footer="0.11811023622047245"/>
  <pageSetup fitToHeight="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58"/>
  <sheetViews>
    <sheetView showGridLines="0" zoomScaleNormal="100" workbookViewId="0">
      <selection activeCell="F29" sqref="F29"/>
    </sheetView>
  </sheetViews>
  <sheetFormatPr defaultColWidth="8.85546875" defaultRowHeight="12.75" x14ac:dyDescent="0.2"/>
  <cols>
    <col min="1" max="4" width="1.7109375" style="624" customWidth="1"/>
    <col min="5" max="5" width="9" style="624" customWidth="1"/>
    <col min="6" max="6" width="58.42578125" style="624" customWidth="1"/>
    <col min="7" max="7" width="5.5703125" style="624" customWidth="1"/>
    <col min="8" max="8" width="11.5703125" style="624" customWidth="1"/>
    <col min="9" max="9" width="11.5703125" style="674" customWidth="1"/>
    <col min="10" max="10" width="11.5703125" style="624" customWidth="1"/>
    <col min="11" max="16384" width="8.85546875" style="624"/>
  </cols>
  <sheetData>
    <row r="1" spans="1:119" ht="15" customHeight="1" x14ac:dyDescent="0.2">
      <c r="A1" s="585" t="s">
        <v>805</v>
      </c>
      <c r="B1" s="431"/>
      <c r="C1" s="431"/>
      <c r="D1" s="431"/>
      <c r="E1" s="431"/>
      <c r="F1" s="431"/>
      <c r="G1" s="517"/>
      <c r="H1" s="517"/>
      <c r="I1" s="78"/>
      <c r="J1" s="496"/>
    </row>
    <row r="2" spans="1:119" ht="11.25" customHeight="1" x14ac:dyDescent="0.2">
      <c r="A2" s="490"/>
      <c r="B2" s="490"/>
      <c r="C2" s="490"/>
      <c r="D2" s="490"/>
      <c r="E2" s="490"/>
      <c r="F2" s="490"/>
      <c r="G2" s="490"/>
      <c r="H2" s="802" t="s">
        <v>746</v>
      </c>
      <c r="I2" s="625"/>
      <c r="J2" s="626"/>
    </row>
    <row r="3" spans="1:119" ht="11.25" customHeight="1" x14ac:dyDescent="0.2">
      <c r="A3" s="431"/>
      <c r="B3" s="431"/>
      <c r="C3" s="431"/>
      <c r="D3" s="431"/>
      <c r="E3" s="431"/>
      <c r="F3" s="431"/>
      <c r="G3" s="431"/>
      <c r="H3" s="803"/>
      <c r="I3" s="627"/>
      <c r="J3" s="628"/>
      <c r="AC3" s="539"/>
      <c r="AD3" s="539"/>
      <c r="AE3" s="539"/>
      <c r="AF3" s="539"/>
      <c r="AG3" s="539"/>
      <c r="AH3" s="539"/>
      <c r="AI3" s="539"/>
      <c r="AJ3" s="539"/>
      <c r="AK3" s="539"/>
    </row>
    <row r="4" spans="1:119" ht="12" customHeight="1" x14ac:dyDescent="0.2">
      <c r="A4" s="490"/>
      <c r="B4" s="490"/>
      <c r="C4" s="490"/>
      <c r="D4" s="490"/>
      <c r="E4" s="490"/>
      <c r="F4" s="490"/>
      <c r="G4" s="490"/>
      <c r="H4" s="530" t="s">
        <v>419</v>
      </c>
      <c r="I4" s="656"/>
      <c r="J4" s="530"/>
    </row>
    <row r="5" spans="1:119" s="490" customFormat="1" ht="15" customHeight="1" x14ac:dyDescent="0.2">
      <c r="A5" s="670" t="s">
        <v>806</v>
      </c>
      <c r="B5" s="636"/>
      <c r="C5" s="636"/>
      <c r="D5" s="636"/>
      <c r="E5" s="636"/>
      <c r="F5" s="636"/>
      <c r="G5" s="636"/>
      <c r="H5" s="637"/>
      <c r="I5" s="633"/>
      <c r="J5" s="637"/>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68"/>
      <c r="AL5" s="668"/>
      <c r="AM5" s="668"/>
      <c r="AN5" s="668"/>
      <c r="AO5" s="668"/>
      <c r="AP5" s="668"/>
      <c r="AQ5" s="668"/>
      <c r="AR5" s="668"/>
      <c r="AS5" s="668"/>
      <c r="AT5" s="668"/>
      <c r="AU5" s="668"/>
      <c r="AV5" s="668"/>
      <c r="AW5" s="668"/>
      <c r="AX5" s="668"/>
      <c r="AY5" s="668"/>
      <c r="AZ5" s="668"/>
      <c r="BA5" s="668"/>
      <c r="BB5" s="668"/>
      <c r="BC5" s="668"/>
      <c r="BD5" s="668"/>
      <c r="BE5" s="668"/>
      <c r="BF5" s="668"/>
      <c r="BG5" s="668"/>
      <c r="BH5" s="668"/>
      <c r="BI5" s="668"/>
      <c r="BJ5" s="668"/>
      <c r="BK5" s="668"/>
      <c r="BL5" s="668"/>
      <c r="BM5" s="668"/>
      <c r="BN5" s="668"/>
      <c r="BO5" s="668"/>
      <c r="BP5" s="668"/>
      <c r="BQ5" s="668"/>
      <c r="BR5" s="668"/>
      <c r="BS5" s="668"/>
      <c r="BT5" s="668"/>
      <c r="BU5" s="668"/>
      <c r="BV5" s="668"/>
      <c r="BW5" s="668"/>
      <c r="BX5" s="668"/>
      <c r="BY5" s="668"/>
      <c r="BZ5" s="668"/>
      <c r="CA5" s="668"/>
      <c r="CB5" s="668"/>
      <c r="CC5" s="668"/>
      <c r="CD5" s="668"/>
      <c r="CE5" s="668"/>
      <c r="CF5" s="668"/>
      <c r="CG5" s="668"/>
      <c r="CH5" s="668"/>
      <c r="CI5" s="668"/>
      <c r="CJ5" s="668"/>
      <c r="CK5" s="668"/>
      <c r="CL5" s="668"/>
      <c r="CM5" s="668"/>
      <c r="CN5" s="668"/>
      <c r="CO5" s="668"/>
      <c r="CP5" s="668"/>
      <c r="CQ5" s="668"/>
      <c r="CR5" s="668"/>
      <c r="CS5" s="668"/>
      <c r="CT5" s="668"/>
      <c r="CU5" s="668"/>
      <c r="CV5" s="668"/>
      <c r="CW5" s="668"/>
      <c r="CX5" s="668"/>
      <c r="CY5" s="668"/>
      <c r="CZ5" s="668"/>
      <c r="DA5" s="668"/>
      <c r="DB5" s="668"/>
      <c r="DC5" s="668"/>
      <c r="DD5" s="668"/>
      <c r="DE5" s="668"/>
      <c r="DF5" s="668"/>
      <c r="DG5" s="668"/>
      <c r="DH5" s="668"/>
      <c r="DI5" s="668"/>
      <c r="DJ5" s="668"/>
      <c r="DK5" s="668"/>
      <c r="DL5" s="668"/>
      <c r="DM5" s="668"/>
      <c r="DN5" s="668"/>
      <c r="DO5" s="668"/>
    </row>
    <row r="6" spans="1:119" s="490" customFormat="1" ht="12" customHeight="1" x14ac:dyDescent="0.2">
      <c r="B6" s="638" t="s">
        <v>807</v>
      </c>
      <c r="C6" s="636"/>
      <c r="D6" s="636"/>
      <c r="E6" s="636"/>
      <c r="F6" s="636"/>
      <c r="G6" s="636"/>
      <c r="H6" s="637">
        <v>8</v>
      </c>
      <c r="I6" s="633"/>
      <c r="J6" s="637"/>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668"/>
      <c r="BO6" s="668"/>
      <c r="BP6" s="668"/>
      <c r="BQ6" s="668"/>
      <c r="BR6" s="668"/>
      <c r="BS6" s="668"/>
      <c r="BT6" s="668"/>
      <c r="BU6" s="668"/>
      <c r="BV6" s="668"/>
      <c r="BW6" s="668"/>
      <c r="BX6" s="668"/>
      <c r="BY6" s="668"/>
      <c r="BZ6" s="668"/>
      <c r="CA6" s="668"/>
      <c r="CB6" s="668"/>
      <c r="CC6" s="668"/>
      <c r="CD6" s="668"/>
      <c r="CE6" s="668"/>
      <c r="CF6" s="668"/>
      <c r="CG6" s="668"/>
      <c r="CH6" s="668"/>
      <c r="CI6" s="668"/>
      <c r="CJ6" s="668"/>
      <c r="CK6" s="668"/>
      <c r="CL6" s="668"/>
      <c r="CM6" s="668"/>
      <c r="CN6" s="668"/>
      <c r="CO6" s="668"/>
      <c r="CP6" s="668"/>
      <c r="CQ6" s="668"/>
      <c r="CR6" s="668"/>
      <c r="CS6" s="668"/>
      <c r="CT6" s="668"/>
      <c r="CU6" s="668"/>
      <c r="CV6" s="668"/>
      <c r="CW6" s="668"/>
      <c r="CX6" s="668"/>
      <c r="CY6" s="668"/>
      <c r="CZ6" s="668"/>
      <c r="DA6" s="668"/>
      <c r="DB6" s="668"/>
      <c r="DC6" s="668"/>
      <c r="DD6" s="668"/>
      <c r="DE6" s="668"/>
      <c r="DF6" s="668"/>
      <c r="DG6" s="668"/>
      <c r="DH6" s="668"/>
      <c r="DI6" s="668"/>
      <c r="DJ6" s="668"/>
      <c r="DK6" s="668"/>
      <c r="DL6" s="668"/>
      <c r="DM6" s="668"/>
      <c r="DN6" s="668"/>
      <c r="DO6" s="668"/>
    </row>
    <row r="7" spans="1:119" s="490" customFormat="1" ht="14.25" customHeight="1" x14ac:dyDescent="0.2">
      <c r="B7" s="638" t="s">
        <v>808</v>
      </c>
      <c r="C7" s="636"/>
      <c r="D7" s="636"/>
      <c r="E7" s="636"/>
      <c r="F7" s="636"/>
      <c r="G7" s="636"/>
      <c r="H7" s="637">
        <v>3</v>
      </c>
      <c r="I7" s="633"/>
      <c r="J7" s="671"/>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8"/>
      <c r="AZ7" s="668"/>
      <c r="BA7" s="668"/>
      <c r="BB7" s="668"/>
      <c r="BC7" s="668"/>
      <c r="BD7" s="668"/>
      <c r="BE7" s="668"/>
      <c r="BF7" s="668"/>
      <c r="BG7" s="668"/>
      <c r="BH7" s="668"/>
      <c r="BI7" s="668"/>
      <c r="BJ7" s="668"/>
      <c r="BK7" s="668"/>
      <c r="BL7" s="668"/>
      <c r="BM7" s="668"/>
      <c r="BN7" s="668"/>
      <c r="BO7" s="668"/>
      <c r="BP7" s="668"/>
      <c r="BQ7" s="668"/>
      <c r="BR7" s="668"/>
      <c r="BS7" s="668"/>
      <c r="BT7" s="668"/>
      <c r="BU7" s="668"/>
      <c r="BV7" s="668"/>
      <c r="BW7" s="668"/>
      <c r="BX7" s="668"/>
      <c r="BY7" s="668"/>
      <c r="BZ7" s="668"/>
      <c r="CA7" s="668"/>
      <c r="CB7" s="668"/>
      <c r="CC7" s="668"/>
      <c r="CD7" s="668"/>
      <c r="CE7" s="668"/>
      <c r="CF7" s="668"/>
      <c r="CG7" s="668"/>
      <c r="CH7" s="668"/>
      <c r="CI7" s="668"/>
      <c r="CJ7" s="668"/>
      <c r="CK7" s="668"/>
      <c r="CL7" s="668"/>
      <c r="CM7" s="668"/>
      <c r="CN7" s="668"/>
      <c r="CO7" s="668"/>
      <c r="CP7" s="668"/>
      <c r="CQ7" s="668"/>
      <c r="CR7" s="668"/>
      <c r="CS7" s="668"/>
      <c r="CT7" s="668"/>
      <c r="CU7" s="668"/>
      <c r="CV7" s="668"/>
      <c r="CW7" s="668"/>
      <c r="CX7" s="668"/>
      <c r="CY7" s="668"/>
      <c r="CZ7" s="668"/>
      <c r="DA7" s="668"/>
      <c r="DB7" s="668"/>
      <c r="DC7" s="668"/>
      <c r="DD7" s="668"/>
      <c r="DE7" s="668"/>
      <c r="DF7" s="668"/>
      <c r="DG7" s="668"/>
      <c r="DH7" s="668"/>
      <c r="DI7" s="668"/>
      <c r="DJ7" s="668"/>
      <c r="DK7" s="668"/>
      <c r="DL7" s="668"/>
      <c r="DM7" s="668"/>
      <c r="DN7" s="668"/>
      <c r="DO7" s="668"/>
    </row>
    <row r="8" spans="1:119" s="490" customFormat="1" ht="12" customHeight="1" x14ac:dyDescent="0.2">
      <c r="B8" s="634" t="s">
        <v>809</v>
      </c>
      <c r="H8" s="633">
        <v>797</v>
      </c>
      <c r="I8" s="672"/>
      <c r="J8" s="673"/>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8"/>
      <c r="AZ8" s="668"/>
      <c r="BA8" s="668"/>
      <c r="BB8" s="668"/>
      <c r="BC8" s="668"/>
      <c r="BD8" s="668"/>
      <c r="BE8" s="668"/>
      <c r="BF8" s="668"/>
      <c r="BG8" s="668"/>
      <c r="BH8" s="668"/>
      <c r="BI8" s="668"/>
      <c r="BJ8" s="668"/>
      <c r="BK8" s="668"/>
      <c r="BL8" s="668"/>
      <c r="BM8" s="668"/>
      <c r="BN8" s="668"/>
      <c r="BO8" s="668"/>
      <c r="BP8" s="668"/>
      <c r="BQ8" s="668"/>
      <c r="BR8" s="668"/>
      <c r="BS8" s="668"/>
      <c r="BT8" s="668"/>
      <c r="BU8" s="668"/>
      <c r="BV8" s="668"/>
      <c r="BW8" s="668"/>
      <c r="BX8" s="668"/>
      <c r="BY8" s="668"/>
      <c r="BZ8" s="668"/>
      <c r="CA8" s="668"/>
      <c r="CB8" s="668"/>
      <c r="CC8" s="668"/>
      <c r="CD8" s="668"/>
      <c r="CE8" s="668"/>
      <c r="CF8" s="668"/>
      <c r="CG8" s="668"/>
      <c r="CH8" s="668"/>
      <c r="CI8" s="668"/>
      <c r="CJ8" s="668"/>
      <c r="CK8" s="668"/>
      <c r="CL8" s="668"/>
      <c r="CM8" s="668"/>
      <c r="CN8" s="668"/>
      <c r="CO8" s="668"/>
      <c r="CP8" s="668"/>
      <c r="CQ8" s="668"/>
      <c r="CR8" s="668"/>
      <c r="CS8" s="668"/>
      <c r="CT8" s="668"/>
      <c r="CU8" s="668"/>
      <c r="CV8" s="668"/>
      <c r="CW8" s="668"/>
      <c r="CX8" s="668"/>
      <c r="CY8" s="668"/>
      <c r="CZ8" s="668"/>
      <c r="DA8" s="668"/>
      <c r="DB8" s="668"/>
      <c r="DC8" s="668"/>
      <c r="DD8" s="668"/>
      <c r="DE8" s="668"/>
      <c r="DF8" s="668"/>
      <c r="DG8" s="668"/>
      <c r="DH8" s="668"/>
      <c r="DI8" s="668"/>
      <c r="DJ8" s="668"/>
      <c r="DK8" s="668"/>
      <c r="DL8" s="668"/>
      <c r="DM8" s="668"/>
      <c r="DN8" s="668"/>
      <c r="DO8" s="668"/>
    </row>
    <row r="9" spans="1:119" s="490" customFormat="1" ht="4.5" customHeight="1" x14ac:dyDescent="0.2">
      <c r="A9" s="666"/>
      <c r="B9" s="669"/>
      <c r="C9" s="667"/>
      <c r="D9" s="667"/>
      <c r="E9" s="667"/>
      <c r="F9" s="667"/>
      <c r="G9" s="667"/>
      <c r="H9" s="667"/>
      <c r="I9" s="665"/>
      <c r="J9" s="667"/>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c r="AO9" s="668"/>
      <c r="AP9" s="668"/>
      <c r="AQ9" s="668"/>
      <c r="AR9" s="668"/>
      <c r="AS9" s="668"/>
      <c r="AT9" s="668"/>
      <c r="AU9" s="668"/>
      <c r="AV9" s="668"/>
      <c r="AW9" s="668"/>
      <c r="AX9" s="668"/>
      <c r="AY9" s="668"/>
      <c r="AZ9" s="668"/>
      <c r="BA9" s="668"/>
      <c r="BB9" s="668"/>
      <c r="BC9" s="668"/>
      <c r="BD9" s="668"/>
      <c r="BE9" s="668"/>
      <c r="BF9" s="668"/>
      <c r="BG9" s="668"/>
      <c r="BH9" s="668"/>
      <c r="BI9" s="668"/>
      <c r="BJ9" s="668"/>
      <c r="BK9" s="668"/>
      <c r="BL9" s="668"/>
      <c r="BM9" s="668"/>
      <c r="BN9" s="668"/>
      <c r="BO9" s="668"/>
      <c r="BP9" s="668"/>
      <c r="BQ9" s="668"/>
      <c r="BR9" s="668"/>
      <c r="BS9" s="668"/>
      <c r="BT9" s="668"/>
      <c r="BU9" s="668"/>
      <c r="BV9" s="668"/>
      <c r="BW9" s="668"/>
      <c r="BX9" s="668"/>
      <c r="BY9" s="668"/>
      <c r="BZ9" s="668"/>
      <c r="CA9" s="668"/>
      <c r="CB9" s="668"/>
      <c r="CC9" s="668"/>
      <c r="CD9" s="668"/>
      <c r="CE9" s="668"/>
      <c r="CF9" s="668"/>
      <c r="CG9" s="668"/>
      <c r="CH9" s="668"/>
      <c r="CI9" s="668"/>
      <c r="CJ9" s="668"/>
      <c r="CK9" s="668"/>
      <c r="CL9" s="668"/>
      <c r="CM9" s="668"/>
      <c r="CN9" s="668"/>
      <c r="CO9" s="668"/>
      <c r="CP9" s="668"/>
      <c r="CQ9" s="668"/>
      <c r="CR9" s="668"/>
      <c r="CS9" s="668"/>
      <c r="CT9" s="668"/>
      <c r="CU9" s="668"/>
      <c r="CV9" s="668"/>
      <c r="CW9" s="668"/>
      <c r="CX9" s="668"/>
      <c r="CY9" s="668"/>
      <c r="CZ9" s="668"/>
      <c r="DA9" s="668"/>
      <c r="DB9" s="668"/>
      <c r="DC9" s="668"/>
      <c r="DD9" s="668"/>
      <c r="DE9" s="668"/>
      <c r="DF9" s="668"/>
      <c r="DG9" s="668"/>
      <c r="DH9" s="668"/>
      <c r="DI9" s="668"/>
      <c r="DJ9" s="668"/>
      <c r="DK9" s="668"/>
      <c r="DL9" s="668"/>
      <c r="DM9" s="668"/>
      <c r="DN9" s="668"/>
      <c r="DO9" s="668"/>
    </row>
    <row r="10" spans="1:119" s="490" customFormat="1" ht="15" customHeight="1" x14ac:dyDescent="0.2">
      <c r="A10" s="631" t="s">
        <v>810</v>
      </c>
      <c r="H10" s="632"/>
      <c r="I10" s="633"/>
      <c r="J10" s="632"/>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8"/>
      <c r="BL10" s="668"/>
      <c r="BM10" s="668"/>
      <c r="BN10" s="668"/>
      <c r="BO10" s="668"/>
      <c r="BP10" s="668"/>
      <c r="BQ10" s="668"/>
      <c r="BR10" s="668"/>
      <c r="BS10" s="668"/>
      <c r="BT10" s="668"/>
      <c r="BU10" s="668"/>
      <c r="BV10" s="668"/>
      <c r="BW10" s="668"/>
      <c r="BX10" s="668"/>
      <c r="BY10" s="668"/>
      <c r="BZ10" s="668"/>
      <c r="CA10" s="668"/>
      <c r="CB10" s="668"/>
      <c r="CC10" s="668"/>
      <c r="CD10" s="668"/>
      <c r="CE10" s="668"/>
      <c r="CF10" s="668"/>
      <c r="CG10" s="668"/>
      <c r="CH10" s="668"/>
      <c r="CI10" s="668"/>
      <c r="CJ10" s="668"/>
      <c r="CK10" s="668"/>
      <c r="CL10" s="668"/>
      <c r="CM10" s="668"/>
      <c r="CN10" s="668"/>
      <c r="CO10" s="668"/>
      <c r="CP10" s="668"/>
      <c r="CQ10" s="668"/>
      <c r="CR10" s="668"/>
      <c r="CS10" s="668"/>
      <c r="CT10" s="668"/>
      <c r="CU10" s="668"/>
      <c r="CV10" s="668"/>
      <c r="CW10" s="668"/>
      <c r="CX10" s="668"/>
      <c r="CY10" s="668"/>
      <c r="CZ10" s="668"/>
      <c r="DA10" s="668"/>
      <c r="DB10" s="668"/>
      <c r="DC10" s="668"/>
      <c r="DD10" s="668"/>
      <c r="DE10" s="668"/>
      <c r="DF10" s="668"/>
      <c r="DG10" s="668"/>
      <c r="DH10" s="668"/>
      <c r="DI10" s="668"/>
      <c r="DJ10" s="668"/>
      <c r="DK10" s="668"/>
      <c r="DL10" s="668"/>
      <c r="DM10" s="668"/>
      <c r="DN10" s="668"/>
      <c r="DO10" s="668"/>
    </row>
    <row r="11" spans="1:119" s="490" customFormat="1" ht="15" customHeight="1" x14ac:dyDescent="0.2">
      <c r="B11" s="634" t="s">
        <v>811</v>
      </c>
      <c r="H11" s="632"/>
      <c r="I11" s="633"/>
      <c r="J11" s="632"/>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8"/>
      <c r="AZ11" s="668"/>
      <c r="BA11" s="668"/>
      <c r="BB11" s="668"/>
      <c r="BC11" s="668"/>
      <c r="BD11" s="668"/>
      <c r="BE11" s="668"/>
      <c r="BF11" s="668"/>
      <c r="BG11" s="668"/>
      <c r="BH11" s="668"/>
      <c r="BI11" s="668"/>
      <c r="BJ11" s="668"/>
      <c r="BK11" s="668"/>
      <c r="BL11" s="668"/>
      <c r="BM11" s="668"/>
      <c r="BN11" s="668"/>
      <c r="BO11" s="668"/>
      <c r="BP11" s="668"/>
      <c r="BQ11" s="668"/>
      <c r="BR11" s="668"/>
      <c r="BS11" s="668"/>
      <c r="BT11" s="668"/>
      <c r="BU11" s="668"/>
      <c r="BV11" s="668"/>
      <c r="BW11" s="668"/>
      <c r="BX11" s="668"/>
      <c r="BY11" s="668"/>
      <c r="BZ11" s="668"/>
      <c r="CA11" s="668"/>
      <c r="CB11" s="668"/>
      <c r="CC11" s="668"/>
      <c r="CD11" s="668"/>
      <c r="CE11" s="668"/>
      <c r="CF11" s="668"/>
      <c r="CG11" s="668"/>
      <c r="CH11" s="668"/>
      <c r="CI11" s="668"/>
      <c r="CJ11" s="668"/>
      <c r="CK11" s="668"/>
      <c r="CL11" s="668"/>
      <c r="CM11" s="668"/>
      <c r="CN11" s="668"/>
      <c r="CO11" s="668"/>
      <c r="CP11" s="668"/>
      <c r="CQ11" s="668"/>
      <c r="CR11" s="668"/>
      <c r="CS11" s="668"/>
      <c r="CT11" s="668"/>
      <c r="CU11" s="668"/>
      <c r="CV11" s="668"/>
      <c r="CW11" s="668"/>
      <c r="CX11" s="668"/>
      <c r="CY11" s="668"/>
      <c r="CZ11" s="668"/>
      <c r="DA11" s="668"/>
      <c r="DB11" s="668"/>
      <c r="DC11" s="668"/>
      <c r="DD11" s="668"/>
      <c r="DE11" s="668"/>
      <c r="DF11" s="668"/>
      <c r="DG11" s="668"/>
      <c r="DH11" s="668"/>
      <c r="DI11" s="668"/>
      <c r="DJ11" s="668"/>
      <c r="DK11" s="668"/>
      <c r="DL11" s="668"/>
      <c r="DM11" s="668"/>
      <c r="DN11" s="668"/>
      <c r="DO11" s="668"/>
    </row>
    <row r="12" spans="1:119" s="490" customFormat="1" ht="12" customHeight="1" x14ac:dyDescent="0.2">
      <c r="C12" s="634" t="s">
        <v>812</v>
      </c>
      <c r="H12" s="632">
        <v>85</v>
      </c>
      <c r="I12" s="633"/>
      <c r="J12" s="632"/>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D12" s="668"/>
      <c r="BE12" s="668"/>
      <c r="BF12" s="668"/>
      <c r="BG12" s="668"/>
      <c r="BH12" s="668"/>
      <c r="BI12" s="668"/>
      <c r="BJ12" s="668"/>
      <c r="BK12" s="668"/>
      <c r="BL12" s="668"/>
      <c r="BM12" s="668"/>
      <c r="BN12" s="668"/>
      <c r="BO12" s="668"/>
      <c r="BP12" s="668"/>
      <c r="BQ12" s="668"/>
      <c r="BR12" s="668"/>
      <c r="BS12" s="668"/>
      <c r="BT12" s="668"/>
      <c r="BU12" s="668"/>
      <c r="BV12" s="668"/>
      <c r="BW12" s="668"/>
      <c r="BX12" s="668"/>
      <c r="BY12" s="668"/>
      <c r="BZ12" s="668"/>
      <c r="CA12" s="668"/>
      <c r="CB12" s="668"/>
      <c r="CC12" s="668"/>
      <c r="CD12" s="668"/>
      <c r="CE12" s="668"/>
      <c r="CF12" s="668"/>
      <c r="CG12" s="668"/>
      <c r="CH12" s="668"/>
      <c r="CI12" s="668"/>
      <c r="CJ12" s="668"/>
      <c r="CK12" s="668"/>
      <c r="CL12" s="668"/>
      <c r="CM12" s="668"/>
      <c r="CN12" s="668"/>
      <c r="CO12" s="668"/>
      <c r="CP12" s="668"/>
      <c r="CQ12" s="668"/>
      <c r="CR12" s="668"/>
      <c r="CS12" s="668"/>
      <c r="CT12" s="668"/>
      <c r="CU12" s="668"/>
      <c r="CV12" s="668"/>
      <c r="CW12" s="668"/>
      <c r="CX12" s="668"/>
      <c r="CY12" s="668"/>
      <c r="CZ12" s="668"/>
      <c r="DA12" s="668"/>
      <c r="DB12" s="668"/>
      <c r="DC12" s="668"/>
      <c r="DD12" s="668"/>
      <c r="DE12" s="668"/>
      <c r="DF12" s="668"/>
      <c r="DG12" s="668"/>
      <c r="DH12" s="668"/>
      <c r="DI12" s="668"/>
      <c r="DJ12" s="668"/>
      <c r="DK12" s="668"/>
      <c r="DL12" s="668"/>
      <c r="DM12" s="668"/>
      <c r="DN12" s="668"/>
      <c r="DO12" s="668"/>
    </row>
    <row r="13" spans="1:119" s="490" customFormat="1" ht="12" customHeight="1" x14ac:dyDescent="0.2">
      <c r="C13" s="634" t="s">
        <v>813</v>
      </c>
      <c r="H13" s="632">
        <v>77</v>
      </c>
      <c r="I13" s="633"/>
      <c r="J13" s="632"/>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8"/>
      <c r="BB13" s="668"/>
      <c r="BC13" s="668"/>
      <c r="BD13" s="668"/>
      <c r="BE13" s="668"/>
      <c r="BF13" s="668"/>
      <c r="BG13" s="668"/>
      <c r="BH13" s="668"/>
      <c r="BI13" s="668"/>
      <c r="BJ13" s="668"/>
      <c r="BK13" s="668"/>
      <c r="BL13" s="668"/>
      <c r="BM13" s="668"/>
      <c r="BN13" s="668"/>
      <c r="BO13" s="668"/>
      <c r="BP13" s="668"/>
      <c r="BQ13" s="668"/>
      <c r="BR13" s="668"/>
      <c r="BS13" s="668"/>
      <c r="BT13" s="668"/>
      <c r="BU13" s="668"/>
      <c r="BV13" s="668"/>
      <c r="BW13" s="668"/>
      <c r="BX13" s="668"/>
      <c r="BY13" s="668"/>
      <c r="BZ13" s="668"/>
      <c r="CA13" s="668"/>
      <c r="CB13" s="668"/>
      <c r="CC13" s="668"/>
      <c r="CD13" s="668"/>
      <c r="CE13" s="668"/>
      <c r="CF13" s="668"/>
      <c r="CG13" s="668"/>
      <c r="CH13" s="668"/>
      <c r="CI13" s="668"/>
      <c r="CJ13" s="668"/>
      <c r="CK13" s="668"/>
      <c r="CL13" s="668"/>
      <c r="CM13" s="668"/>
      <c r="CN13" s="668"/>
      <c r="CO13" s="668"/>
      <c r="CP13" s="668"/>
      <c r="CQ13" s="668"/>
      <c r="CR13" s="668"/>
      <c r="CS13" s="668"/>
      <c r="CT13" s="668"/>
      <c r="CU13" s="668"/>
      <c r="CV13" s="668"/>
      <c r="CW13" s="668"/>
      <c r="CX13" s="668"/>
      <c r="CY13" s="668"/>
      <c r="CZ13" s="668"/>
      <c r="DA13" s="668"/>
      <c r="DB13" s="668"/>
      <c r="DC13" s="668"/>
      <c r="DD13" s="668"/>
      <c r="DE13" s="668"/>
      <c r="DF13" s="668"/>
      <c r="DG13" s="668"/>
      <c r="DH13" s="668"/>
      <c r="DI13" s="668"/>
      <c r="DJ13" s="668"/>
      <c r="DK13" s="668"/>
      <c r="DL13" s="668"/>
      <c r="DM13" s="668"/>
      <c r="DN13" s="668"/>
      <c r="DO13" s="668"/>
    </row>
    <row r="14" spans="1:119" s="490" customFormat="1" ht="12" customHeight="1" x14ac:dyDescent="0.2">
      <c r="C14" s="634" t="s">
        <v>814</v>
      </c>
      <c r="H14" s="632">
        <v>130</v>
      </c>
      <c r="I14" s="633"/>
      <c r="J14" s="632"/>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68"/>
      <c r="BB14" s="668"/>
      <c r="BC14" s="668"/>
      <c r="BD14" s="668"/>
      <c r="BE14" s="668"/>
      <c r="BF14" s="668"/>
      <c r="BG14" s="668"/>
      <c r="BH14" s="668"/>
      <c r="BI14" s="668"/>
      <c r="BJ14" s="668"/>
      <c r="BK14" s="668"/>
      <c r="BL14" s="668"/>
      <c r="BM14" s="668"/>
      <c r="BN14" s="668"/>
      <c r="BO14" s="668"/>
      <c r="BP14" s="668"/>
      <c r="BQ14" s="668"/>
      <c r="BR14" s="668"/>
      <c r="BS14" s="668"/>
      <c r="BT14" s="668"/>
      <c r="BU14" s="668"/>
      <c r="BV14" s="668"/>
      <c r="BW14" s="668"/>
      <c r="BX14" s="668"/>
      <c r="BY14" s="668"/>
      <c r="BZ14" s="668"/>
      <c r="CA14" s="668"/>
      <c r="CB14" s="668"/>
      <c r="CC14" s="668"/>
      <c r="CD14" s="668"/>
      <c r="CE14" s="668"/>
      <c r="CF14" s="668"/>
      <c r="CG14" s="668"/>
      <c r="CH14" s="668"/>
      <c r="CI14" s="668"/>
      <c r="CJ14" s="668"/>
      <c r="CK14" s="668"/>
      <c r="CL14" s="668"/>
      <c r="CM14" s="668"/>
      <c r="CN14" s="668"/>
      <c r="CO14" s="668"/>
      <c r="CP14" s="668"/>
      <c r="CQ14" s="668"/>
      <c r="CR14" s="668"/>
      <c r="CS14" s="668"/>
      <c r="CT14" s="668"/>
      <c r="CU14" s="668"/>
      <c r="CV14" s="668"/>
      <c r="CW14" s="668"/>
      <c r="CX14" s="668"/>
      <c r="CY14" s="668"/>
      <c r="CZ14" s="668"/>
      <c r="DA14" s="668"/>
      <c r="DB14" s="668"/>
      <c r="DC14" s="668"/>
      <c r="DD14" s="668"/>
      <c r="DE14" s="668"/>
      <c r="DF14" s="668"/>
      <c r="DG14" s="668"/>
      <c r="DH14" s="668"/>
      <c r="DI14" s="668"/>
      <c r="DJ14" s="668"/>
      <c r="DK14" s="668"/>
      <c r="DL14" s="668"/>
      <c r="DM14" s="668"/>
      <c r="DN14" s="668"/>
      <c r="DO14" s="668"/>
    </row>
    <row r="15" spans="1:119" s="490" customFormat="1" ht="12" customHeight="1" x14ac:dyDescent="0.2">
      <c r="C15" s="634" t="s">
        <v>815</v>
      </c>
      <c r="H15" s="632"/>
      <c r="I15" s="633"/>
      <c r="J15" s="632"/>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c r="AY15" s="668"/>
      <c r="AZ15" s="668"/>
      <c r="BA15" s="668"/>
      <c r="BB15" s="668"/>
      <c r="BC15" s="668"/>
      <c r="BD15" s="668"/>
      <c r="BE15" s="668"/>
      <c r="BF15" s="668"/>
      <c r="BG15" s="668"/>
      <c r="BH15" s="668"/>
      <c r="BI15" s="668"/>
      <c r="BJ15" s="668"/>
      <c r="BK15" s="668"/>
      <c r="BL15" s="668"/>
      <c r="BM15" s="668"/>
      <c r="BN15" s="668"/>
      <c r="BO15" s="668"/>
      <c r="BP15" s="668"/>
      <c r="BQ15" s="668"/>
      <c r="BR15" s="668"/>
      <c r="BS15" s="668"/>
      <c r="BT15" s="668"/>
      <c r="BU15" s="668"/>
      <c r="BV15" s="668"/>
      <c r="BW15" s="668"/>
      <c r="BX15" s="668"/>
      <c r="BY15" s="668"/>
      <c r="BZ15" s="668"/>
      <c r="CA15" s="668"/>
      <c r="CB15" s="668"/>
      <c r="CC15" s="668"/>
      <c r="CD15" s="668"/>
      <c r="CE15" s="668"/>
      <c r="CF15" s="668"/>
      <c r="CG15" s="668"/>
      <c r="CH15" s="668"/>
      <c r="CI15" s="668"/>
      <c r="CJ15" s="668"/>
      <c r="CK15" s="668"/>
      <c r="CL15" s="668"/>
      <c r="CM15" s="668"/>
      <c r="CN15" s="668"/>
      <c r="CO15" s="668"/>
      <c r="CP15" s="668"/>
      <c r="CQ15" s="668"/>
      <c r="CR15" s="668"/>
      <c r="CS15" s="668"/>
      <c r="CT15" s="668"/>
      <c r="CU15" s="668"/>
      <c r="CV15" s="668"/>
      <c r="CW15" s="668"/>
      <c r="CX15" s="668"/>
      <c r="CY15" s="668"/>
      <c r="CZ15" s="668"/>
      <c r="DA15" s="668"/>
      <c r="DB15" s="668"/>
      <c r="DC15" s="668"/>
      <c r="DD15" s="668"/>
      <c r="DE15" s="668"/>
      <c r="DF15" s="668"/>
      <c r="DG15" s="668"/>
      <c r="DH15" s="668"/>
      <c r="DI15" s="668"/>
      <c r="DJ15" s="668"/>
      <c r="DK15" s="668"/>
      <c r="DL15" s="668"/>
      <c r="DM15" s="668"/>
      <c r="DN15" s="668"/>
      <c r="DO15" s="668"/>
    </row>
    <row r="16" spans="1:119" s="490" customFormat="1" ht="12" customHeight="1" x14ac:dyDescent="0.2">
      <c r="C16" s="634" t="s">
        <v>816</v>
      </c>
      <c r="H16" s="632">
        <v>9</v>
      </c>
      <c r="I16" s="633"/>
      <c r="J16" s="632"/>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8"/>
      <c r="BP16" s="668"/>
      <c r="BQ16" s="668"/>
      <c r="BR16" s="668"/>
      <c r="BS16" s="668"/>
      <c r="BT16" s="668"/>
      <c r="BU16" s="668"/>
      <c r="BV16" s="668"/>
      <c r="BW16" s="668"/>
      <c r="BX16" s="668"/>
      <c r="BY16" s="668"/>
      <c r="BZ16" s="668"/>
      <c r="CA16" s="668"/>
      <c r="CB16" s="668"/>
      <c r="CC16" s="668"/>
      <c r="CD16" s="668"/>
      <c r="CE16" s="668"/>
      <c r="CF16" s="668"/>
      <c r="CG16" s="668"/>
      <c r="CH16" s="668"/>
      <c r="CI16" s="668"/>
      <c r="CJ16" s="668"/>
      <c r="CK16" s="668"/>
      <c r="CL16" s="668"/>
      <c r="CM16" s="668"/>
      <c r="CN16" s="668"/>
      <c r="CO16" s="668"/>
      <c r="CP16" s="668"/>
      <c r="CQ16" s="668"/>
      <c r="CR16" s="668"/>
      <c r="CS16" s="668"/>
      <c r="CT16" s="668"/>
      <c r="CU16" s="668"/>
      <c r="CV16" s="668"/>
      <c r="CW16" s="668"/>
      <c r="CX16" s="668"/>
      <c r="CY16" s="668"/>
      <c r="CZ16" s="668"/>
      <c r="DA16" s="668"/>
      <c r="DB16" s="668"/>
      <c r="DC16" s="668"/>
      <c r="DD16" s="668"/>
      <c r="DE16" s="668"/>
      <c r="DF16" s="668"/>
      <c r="DG16" s="668"/>
      <c r="DH16" s="668"/>
      <c r="DI16" s="668"/>
      <c r="DJ16" s="668"/>
      <c r="DK16" s="668"/>
      <c r="DL16" s="668"/>
      <c r="DM16" s="668"/>
      <c r="DN16" s="668"/>
      <c r="DO16" s="668"/>
    </row>
    <row r="17" spans="1:119" s="490" customFormat="1" ht="12" customHeight="1" x14ac:dyDescent="0.2">
      <c r="C17" s="634" t="s">
        <v>817</v>
      </c>
      <c r="H17" s="632">
        <v>11</v>
      </c>
      <c r="I17" s="633"/>
      <c r="J17" s="632"/>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c r="BJ17" s="668"/>
      <c r="BK17" s="668"/>
      <c r="BL17" s="668"/>
      <c r="BM17" s="668"/>
      <c r="BN17" s="668"/>
      <c r="BO17" s="668"/>
      <c r="BP17" s="668"/>
      <c r="BQ17" s="668"/>
      <c r="BR17" s="668"/>
      <c r="BS17" s="668"/>
      <c r="BT17" s="668"/>
      <c r="BU17" s="668"/>
      <c r="BV17" s="668"/>
      <c r="BW17" s="668"/>
      <c r="BX17" s="668"/>
      <c r="BY17" s="668"/>
      <c r="BZ17" s="668"/>
      <c r="CA17" s="668"/>
      <c r="CB17" s="668"/>
      <c r="CC17" s="668"/>
      <c r="CD17" s="668"/>
      <c r="CE17" s="668"/>
      <c r="CF17" s="668"/>
      <c r="CG17" s="668"/>
      <c r="CH17" s="668"/>
      <c r="CI17" s="668"/>
      <c r="CJ17" s="668"/>
      <c r="CK17" s="668"/>
      <c r="CL17" s="668"/>
      <c r="CM17" s="668"/>
      <c r="CN17" s="668"/>
      <c r="CO17" s="668"/>
      <c r="CP17" s="668"/>
      <c r="CQ17" s="668"/>
      <c r="CR17" s="668"/>
      <c r="CS17" s="668"/>
      <c r="CT17" s="668"/>
      <c r="CU17" s="668"/>
      <c r="CV17" s="668"/>
      <c r="CW17" s="668"/>
      <c r="CX17" s="668"/>
      <c r="CY17" s="668"/>
      <c r="CZ17" s="668"/>
      <c r="DA17" s="668"/>
      <c r="DB17" s="668"/>
      <c r="DC17" s="668"/>
      <c r="DD17" s="668"/>
      <c r="DE17" s="668"/>
      <c r="DF17" s="668"/>
      <c r="DG17" s="668"/>
      <c r="DH17" s="668"/>
      <c r="DI17" s="668"/>
      <c r="DJ17" s="668"/>
      <c r="DK17" s="668"/>
      <c r="DL17" s="668"/>
      <c r="DM17" s="668"/>
      <c r="DN17" s="668"/>
      <c r="DO17" s="668"/>
    </row>
    <row r="18" spans="1:119" s="490" customFormat="1" ht="3.6" customHeight="1" x14ac:dyDescent="0.2">
      <c r="A18" s="643"/>
      <c r="B18" s="431"/>
      <c r="C18" s="431"/>
      <c r="D18" s="431"/>
      <c r="E18" s="431"/>
      <c r="F18" s="431"/>
      <c r="G18" s="431"/>
      <c r="H18" s="621"/>
      <c r="I18" s="622"/>
      <c r="J18" s="623"/>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c r="BJ18" s="668"/>
      <c r="BK18" s="668"/>
      <c r="BL18" s="668"/>
      <c r="BM18" s="668"/>
      <c r="BN18" s="668"/>
      <c r="BO18" s="668"/>
      <c r="BP18" s="668"/>
      <c r="BQ18" s="668"/>
      <c r="BR18" s="668"/>
      <c r="BS18" s="668"/>
      <c r="BT18" s="668"/>
      <c r="BU18" s="668"/>
      <c r="BV18" s="668"/>
      <c r="BW18" s="668"/>
      <c r="BX18" s="668"/>
      <c r="BY18" s="668"/>
      <c r="BZ18" s="668"/>
      <c r="CA18" s="668"/>
      <c r="CB18" s="668"/>
      <c r="CC18" s="668"/>
      <c r="CD18" s="668"/>
      <c r="CE18" s="668"/>
      <c r="CF18" s="668"/>
      <c r="CG18" s="668"/>
      <c r="CH18" s="668"/>
      <c r="CI18" s="668"/>
      <c r="CJ18" s="668"/>
      <c r="CK18" s="668"/>
      <c r="CL18" s="668"/>
      <c r="CM18" s="668"/>
      <c r="CN18" s="668"/>
      <c r="CO18" s="668"/>
      <c r="CP18" s="668"/>
      <c r="CQ18" s="668"/>
      <c r="CR18" s="668"/>
      <c r="CS18" s="668"/>
      <c r="CT18" s="668"/>
      <c r="CU18" s="668"/>
      <c r="CV18" s="668"/>
      <c r="CW18" s="668"/>
      <c r="CX18" s="668"/>
      <c r="CY18" s="668"/>
      <c r="CZ18" s="668"/>
      <c r="DA18" s="668"/>
      <c r="DB18" s="668"/>
      <c r="DC18" s="668"/>
      <c r="DD18" s="668"/>
      <c r="DE18" s="668"/>
      <c r="DF18" s="668"/>
      <c r="DG18" s="668"/>
      <c r="DH18" s="668"/>
      <c r="DI18" s="668"/>
      <c r="DJ18" s="668"/>
      <c r="DK18" s="668"/>
      <c r="DL18" s="668"/>
      <c r="DM18" s="668"/>
      <c r="DN18" s="668"/>
      <c r="DO18" s="668"/>
    </row>
    <row r="19" spans="1:119" s="490" customFormat="1" ht="3" customHeight="1" x14ac:dyDescent="0.2">
      <c r="A19" s="624"/>
      <c r="B19" s="624"/>
      <c r="C19" s="624"/>
      <c r="D19" s="624"/>
      <c r="E19" s="624"/>
      <c r="F19" s="624"/>
      <c r="G19" s="624"/>
      <c r="H19" s="624"/>
      <c r="I19" s="674"/>
      <c r="J19" s="624"/>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8"/>
      <c r="CD19" s="668"/>
      <c r="CE19" s="668"/>
      <c r="CF19" s="668"/>
      <c r="CG19" s="668"/>
      <c r="CH19" s="668"/>
      <c r="CI19" s="668"/>
      <c r="CJ19" s="668"/>
      <c r="CK19" s="668"/>
      <c r="CL19" s="668"/>
      <c r="CM19" s="668"/>
      <c r="CN19" s="668"/>
      <c r="CO19" s="668"/>
      <c r="CP19" s="668"/>
      <c r="CQ19" s="668"/>
      <c r="CR19" s="668"/>
      <c r="CS19" s="668"/>
      <c r="CT19" s="668"/>
      <c r="CU19" s="668"/>
      <c r="CV19" s="668"/>
      <c r="CW19" s="668"/>
      <c r="CX19" s="668"/>
      <c r="CY19" s="668"/>
      <c r="CZ19" s="668"/>
      <c r="DA19" s="668"/>
      <c r="DB19" s="668"/>
      <c r="DC19" s="668"/>
      <c r="DD19" s="668"/>
      <c r="DE19" s="668"/>
      <c r="DF19" s="668"/>
      <c r="DG19" s="668"/>
      <c r="DH19" s="668"/>
      <c r="DI19" s="668"/>
      <c r="DJ19" s="668"/>
      <c r="DK19" s="668"/>
      <c r="DL19" s="668"/>
      <c r="DM19" s="668"/>
      <c r="DN19" s="668"/>
      <c r="DO19" s="668"/>
    </row>
    <row r="20" spans="1:119" s="490" customFormat="1" ht="12.75" customHeight="1" x14ac:dyDescent="0.2">
      <c r="A20" s="666">
        <v>1</v>
      </c>
      <c r="B20" s="815" t="s">
        <v>818</v>
      </c>
      <c r="C20" s="816"/>
      <c r="D20" s="816"/>
      <c r="E20" s="816"/>
      <c r="F20" s="816"/>
      <c r="G20" s="816"/>
      <c r="H20" s="816"/>
      <c r="I20" s="646"/>
      <c r="J20" s="675"/>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c r="BJ20" s="668"/>
      <c r="BK20" s="668"/>
      <c r="BL20" s="668"/>
      <c r="BM20" s="668"/>
      <c r="BN20" s="668"/>
      <c r="BO20" s="668"/>
      <c r="BP20" s="668"/>
      <c r="BQ20" s="668"/>
      <c r="BR20" s="668"/>
      <c r="BS20" s="668"/>
      <c r="BT20" s="668"/>
      <c r="BU20" s="668"/>
      <c r="BV20" s="668"/>
      <c r="BW20" s="668"/>
      <c r="BX20" s="668"/>
      <c r="BY20" s="668"/>
      <c r="BZ20" s="668"/>
      <c r="CA20" s="668"/>
      <c r="CB20" s="668"/>
      <c r="CC20" s="668"/>
      <c r="CD20" s="668"/>
      <c r="CE20" s="668"/>
      <c r="CF20" s="668"/>
      <c r="CG20" s="668"/>
      <c r="CH20" s="668"/>
      <c r="CI20" s="668"/>
      <c r="CJ20" s="668"/>
      <c r="CK20" s="668"/>
      <c r="CL20" s="668"/>
      <c r="CM20" s="668"/>
      <c r="CN20" s="668"/>
      <c r="CO20" s="668"/>
      <c r="CP20" s="668"/>
      <c r="CQ20" s="668"/>
      <c r="CR20" s="668"/>
      <c r="CS20" s="668"/>
      <c r="CT20" s="668"/>
      <c r="CU20" s="668"/>
      <c r="CV20" s="668"/>
      <c r="CW20" s="668"/>
      <c r="CX20" s="668"/>
      <c r="CY20" s="668"/>
      <c r="CZ20" s="668"/>
      <c r="DA20" s="668"/>
      <c r="DB20" s="668"/>
      <c r="DC20" s="668"/>
      <c r="DD20" s="668"/>
      <c r="DE20" s="668"/>
      <c r="DF20" s="668"/>
      <c r="DG20" s="668"/>
      <c r="DH20" s="668"/>
      <c r="DI20" s="668"/>
      <c r="DJ20" s="668"/>
      <c r="DK20" s="668"/>
      <c r="DL20" s="668"/>
      <c r="DM20" s="668"/>
      <c r="DN20" s="668"/>
      <c r="DO20" s="668"/>
    </row>
    <row r="21" spans="1:119" s="490" customFormat="1" ht="12.75" customHeight="1" x14ac:dyDescent="0.2">
      <c r="A21" s="666">
        <v>2</v>
      </c>
      <c r="B21" s="817" t="s">
        <v>819</v>
      </c>
      <c r="C21" s="816"/>
      <c r="D21" s="816"/>
      <c r="E21" s="816"/>
      <c r="F21" s="816"/>
      <c r="G21" s="816"/>
      <c r="H21" s="816"/>
      <c r="I21" s="646"/>
      <c r="J21" s="675"/>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668"/>
      <c r="BN21" s="668"/>
      <c r="BO21" s="668"/>
      <c r="BP21" s="668"/>
      <c r="BQ21" s="668"/>
      <c r="BR21" s="668"/>
      <c r="BS21" s="668"/>
      <c r="BT21" s="668"/>
      <c r="BU21" s="668"/>
      <c r="BV21" s="668"/>
      <c r="BW21" s="668"/>
      <c r="BX21" s="668"/>
      <c r="BY21" s="668"/>
      <c r="BZ21" s="668"/>
      <c r="CA21" s="668"/>
      <c r="CB21" s="668"/>
      <c r="CC21" s="668"/>
      <c r="CD21" s="668"/>
      <c r="CE21" s="668"/>
      <c r="CF21" s="668"/>
      <c r="CG21" s="668"/>
      <c r="CH21" s="668"/>
      <c r="CI21" s="668"/>
      <c r="CJ21" s="668"/>
      <c r="CK21" s="668"/>
      <c r="CL21" s="668"/>
      <c r="CM21" s="668"/>
      <c r="CN21" s="668"/>
      <c r="CO21" s="668"/>
      <c r="CP21" s="668"/>
      <c r="CQ21" s="668"/>
      <c r="CR21" s="668"/>
      <c r="CS21" s="668"/>
      <c r="CT21" s="668"/>
      <c r="CU21" s="668"/>
      <c r="CV21" s="668"/>
      <c r="CW21" s="668"/>
      <c r="CX21" s="668"/>
      <c r="CY21" s="668"/>
      <c r="CZ21" s="668"/>
      <c r="DA21" s="668"/>
      <c r="DB21" s="668"/>
      <c r="DC21" s="668"/>
      <c r="DD21" s="668"/>
      <c r="DE21" s="668"/>
      <c r="DF21" s="668"/>
      <c r="DG21" s="668"/>
      <c r="DH21" s="668"/>
      <c r="DI21" s="668"/>
      <c r="DJ21" s="668"/>
      <c r="DK21" s="668"/>
      <c r="DL21" s="668"/>
      <c r="DM21" s="668"/>
      <c r="DN21" s="668"/>
      <c r="DO21" s="668"/>
    </row>
    <row r="22" spans="1:119" s="490" customFormat="1" ht="10.5" customHeight="1" x14ac:dyDescent="0.2">
      <c r="A22" s="624"/>
      <c r="B22" s="624"/>
      <c r="C22" s="624"/>
      <c r="D22" s="624"/>
      <c r="E22" s="624"/>
      <c r="F22" s="624"/>
      <c r="G22" s="624"/>
      <c r="H22" s="624"/>
      <c r="I22" s="674"/>
      <c r="J22" s="624"/>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668"/>
      <c r="BN22" s="668"/>
      <c r="BO22" s="668"/>
      <c r="BP22" s="668"/>
      <c r="BQ22" s="668"/>
      <c r="BR22" s="668"/>
      <c r="BS22" s="668"/>
      <c r="BT22" s="668"/>
      <c r="BU22" s="668"/>
      <c r="BV22" s="668"/>
      <c r="BW22" s="668"/>
      <c r="BX22" s="668"/>
      <c r="BY22" s="668"/>
      <c r="BZ22" s="668"/>
      <c r="CA22" s="668"/>
      <c r="CB22" s="668"/>
      <c r="CC22" s="668"/>
      <c r="CD22" s="668"/>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row>
    <row r="23" spans="1:119" x14ac:dyDescent="0.2">
      <c r="I23" s="624"/>
    </row>
    <row r="24" spans="1:119" x14ac:dyDescent="0.2">
      <c r="I24" s="624"/>
    </row>
    <row r="25" spans="1:119" x14ac:dyDescent="0.2">
      <c r="I25" s="624"/>
    </row>
    <row r="26" spans="1:119" x14ac:dyDescent="0.2">
      <c r="I26" s="624"/>
    </row>
    <row r="27" spans="1:119" x14ac:dyDescent="0.2">
      <c r="I27" s="624"/>
    </row>
    <row r="28" spans="1:119" x14ac:dyDescent="0.2">
      <c r="I28" s="624"/>
    </row>
    <row r="29" spans="1:119" x14ac:dyDescent="0.2">
      <c r="I29" s="624"/>
    </row>
    <row r="30" spans="1:119" x14ac:dyDescent="0.2">
      <c r="I30" s="624"/>
    </row>
    <row r="31" spans="1:119" x14ac:dyDescent="0.2">
      <c r="I31" s="624"/>
    </row>
    <row r="32" spans="1:119" x14ac:dyDescent="0.2">
      <c r="I32" s="624"/>
    </row>
    <row r="33" spans="9:9" x14ac:dyDescent="0.2">
      <c r="I33" s="624"/>
    </row>
    <row r="34" spans="9:9" x14ac:dyDescent="0.2">
      <c r="I34" s="624"/>
    </row>
    <row r="35" spans="9:9" x14ac:dyDescent="0.2">
      <c r="I35" s="624"/>
    </row>
    <row r="36" spans="9:9" x14ac:dyDescent="0.2">
      <c r="I36" s="624"/>
    </row>
    <row r="37" spans="9:9" x14ac:dyDescent="0.2">
      <c r="I37" s="624"/>
    </row>
    <row r="38" spans="9:9" x14ac:dyDescent="0.2">
      <c r="I38" s="624"/>
    </row>
    <row r="39" spans="9:9" x14ac:dyDescent="0.2">
      <c r="I39" s="624"/>
    </row>
    <row r="40" spans="9:9" x14ac:dyDescent="0.2">
      <c r="I40" s="624"/>
    </row>
    <row r="41" spans="9:9" x14ac:dyDescent="0.2">
      <c r="I41" s="624"/>
    </row>
    <row r="42" spans="9:9" x14ac:dyDescent="0.2">
      <c r="I42" s="624"/>
    </row>
    <row r="43" spans="9:9" x14ac:dyDescent="0.2">
      <c r="I43" s="624"/>
    </row>
    <row r="44" spans="9:9" x14ac:dyDescent="0.2">
      <c r="I44" s="624"/>
    </row>
    <row r="45" spans="9:9" x14ac:dyDescent="0.2">
      <c r="I45" s="624"/>
    </row>
    <row r="46" spans="9:9" x14ac:dyDescent="0.2">
      <c r="I46" s="624"/>
    </row>
    <row r="47" spans="9:9" x14ac:dyDescent="0.2">
      <c r="I47" s="624"/>
    </row>
    <row r="48" spans="9:9" x14ac:dyDescent="0.2">
      <c r="I48" s="624"/>
    </row>
    <row r="49" spans="9:9" x14ac:dyDescent="0.2">
      <c r="I49" s="624"/>
    </row>
    <row r="50" spans="9:9" x14ac:dyDescent="0.2">
      <c r="I50" s="624"/>
    </row>
    <row r="51" spans="9:9" x14ac:dyDescent="0.2">
      <c r="I51" s="624"/>
    </row>
    <row r="52" spans="9:9" x14ac:dyDescent="0.2">
      <c r="I52" s="624"/>
    </row>
    <row r="53" spans="9:9" x14ac:dyDescent="0.2">
      <c r="I53" s="624"/>
    </row>
    <row r="54" spans="9:9" x14ac:dyDescent="0.2">
      <c r="I54" s="624"/>
    </row>
    <row r="55" spans="9:9" x14ac:dyDescent="0.2">
      <c r="I55" s="624"/>
    </row>
    <row r="56" spans="9:9" x14ac:dyDescent="0.2">
      <c r="I56" s="624"/>
    </row>
    <row r="57" spans="9:9" x14ac:dyDescent="0.2">
      <c r="I57" s="624"/>
    </row>
    <row r="58" spans="9:9" x14ac:dyDescent="0.2">
      <c r="I58" s="624"/>
    </row>
  </sheetData>
  <mergeCells count="3">
    <mergeCell ref="H2:H3"/>
    <mergeCell ref="B20:H20"/>
    <mergeCell ref="B21:H21"/>
  </mergeCells>
  <pageMargins left="0.51181102362204722" right="0.35433070866141736" top="0.35433070866141736" bottom="0.23622047244094491" header="0.31496062992125984" footer="0.11811023622047245"/>
  <pageSetup fitToHeight="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2"/>
  <sheetViews>
    <sheetView showGridLines="0" zoomScaleNormal="100" workbookViewId="0"/>
  </sheetViews>
  <sheetFormatPr defaultColWidth="8.85546875" defaultRowHeight="12.75" x14ac:dyDescent="0.2"/>
  <cols>
    <col min="1" max="4" width="1.7109375" style="624" customWidth="1"/>
    <col min="5" max="5" width="9" style="624" customWidth="1"/>
    <col min="6" max="6" width="58.42578125" style="624" customWidth="1"/>
    <col min="7" max="7" width="5.5703125" style="624" customWidth="1"/>
    <col min="8" max="8" width="11.5703125" style="624" customWidth="1"/>
    <col min="9" max="9" width="11.5703125" style="674" customWidth="1"/>
    <col min="10" max="10" width="11.5703125" style="624" customWidth="1"/>
    <col min="11" max="16384" width="8.85546875" style="624"/>
  </cols>
  <sheetData>
    <row r="1" spans="1:10" s="490" customFormat="1" ht="15" customHeight="1" x14ac:dyDescent="0.2">
      <c r="A1" s="648" t="s">
        <v>820</v>
      </c>
      <c r="B1" s="649"/>
      <c r="C1" s="649"/>
      <c r="D1" s="649"/>
      <c r="E1" s="649"/>
      <c r="F1" s="649"/>
      <c r="G1" s="650"/>
      <c r="H1" s="650"/>
      <c r="I1" s="78"/>
      <c r="J1" s="651"/>
    </row>
    <row r="2" spans="1:10" s="490" customFormat="1" ht="11.25" customHeight="1" x14ac:dyDescent="0.2">
      <c r="A2" s="636"/>
      <c r="B2" s="636"/>
      <c r="C2" s="636"/>
      <c r="D2" s="636"/>
      <c r="E2" s="636"/>
      <c r="F2" s="636"/>
      <c r="G2" s="636"/>
      <c r="H2" s="818" t="s">
        <v>746</v>
      </c>
      <c r="I2" s="625"/>
      <c r="J2" s="652"/>
    </row>
    <row r="3" spans="1:10" s="490" customFormat="1" ht="11.25" customHeight="1" x14ac:dyDescent="0.2">
      <c r="A3" s="649"/>
      <c r="B3" s="649"/>
      <c r="C3" s="649"/>
      <c r="D3" s="649"/>
      <c r="E3" s="649"/>
      <c r="F3" s="649"/>
      <c r="G3" s="649"/>
      <c r="H3" s="819"/>
      <c r="I3" s="627"/>
      <c r="J3" s="653"/>
    </row>
    <row r="4" spans="1:10" s="490" customFormat="1" ht="12" customHeight="1" x14ac:dyDescent="0.2">
      <c r="A4" s="636"/>
      <c r="B4" s="636"/>
      <c r="C4" s="636"/>
      <c r="D4" s="636"/>
      <c r="E4" s="636"/>
      <c r="F4" s="636"/>
      <c r="G4" s="636"/>
      <c r="H4" s="655" t="s">
        <v>419</v>
      </c>
      <c r="I4" s="656"/>
      <c r="J4" s="655"/>
    </row>
    <row r="5" spans="1:10" s="490" customFormat="1" ht="15" customHeight="1" x14ac:dyDescent="0.2">
      <c r="A5" s="657" t="s">
        <v>821</v>
      </c>
      <c r="B5" s="636"/>
      <c r="C5" s="636"/>
      <c r="D5" s="636"/>
      <c r="E5" s="636"/>
      <c r="F5" s="636"/>
      <c r="G5" s="636"/>
      <c r="H5" s="676"/>
      <c r="I5" s="677"/>
      <c r="J5" s="676"/>
    </row>
    <row r="6" spans="1:10" s="490" customFormat="1" ht="11.25" customHeight="1" x14ac:dyDescent="0.2">
      <c r="A6" s="636"/>
      <c r="B6" s="635" t="s">
        <v>822</v>
      </c>
      <c r="C6" s="636"/>
      <c r="D6" s="636"/>
      <c r="E6" s="636"/>
      <c r="F6" s="636"/>
      <c r="G6" s="636"/>
      <c r="H6" s="633">
        <v>15</v>
      </c>
      <c r="I6" s="672"/>
      <c r="J6" s="637"/>
    </row>
    <row r="7" spans="1:10" s="490" customFormat="1" ht="11.25" customHeight="1" x14ac:dyDescent="0.2">
      <c r="A7" s="636"/>
      <c r="B7" s="638" t="s">
        <v>823</v>
      </c>
      <c r="C7" s="636"/>
      <c r="D7" s="636"/>
      <c r="E7" s="636"/>
      <c r="F7" s="636"/>
      <c r="G7" s="636"/>
      <c r="H7" s="633">
        <v>20</v>
      </c>
      <c r="I7" s="672"/>
      <c r="J7" s="637"/>
    </row>
    <row r="8" spans="1:10" s="490" customFormat="1" ht="11.25" customHeight="1" x14ac:dyDescent="0.2">
      <c r="A8" s="636"/>
      <c r="B8" s="638" t="s">
        <v>824</v>
      </c>
      <c r="C8" s="636"/>
      <c r="D8" s="636"/>
      <c r="E8" s="636"/>
      <c r="F8" s="636"/>
      <c r="G8" s="636"/>
      <c r="H8" s="633">
        <v>7.8</v>
      </c>
      <c r="I8" s="672"/>
      <c r="J8" s="637"/>
    </row>
    <row r="9" spans="1:10" s="490" customFormat="1" ht="3.75" customHeight="1" x14ac:dyDescent="0.2">
      <c r="A9" s="636"/>
      <c r="B9" s="635"/>
      <c r="C9" s="636"/>
      <c r="D9" s="636"/>
      <c r="E9" s="636"/>
      <c r="F9" s="636"/>
      <c r="G9" s="636"/>
      <c r="H9" s="678"/>
      <c r="I9" s="633"/>
      <c r="J9" s="637"/>
    </row>
    <row r="10" spans="1:10" s="490" customFormat="1" ht="14.25" customHeight="1" x14ac:dyDescent="0.2">
      <c r="A10" s="631" t="s">
        <v>825</v>
      </c>
      <c r="B10" s="631"/>
      <c r="C10" s="631"/>
      <c r="D10" s="631"/>
      <c r="E10" s="631"/>
      <c r="F10" s="624"/>
      <c r="H10" s="679"/>
      <c r="I10" s="491"/>
      <c r="J10" s="631"/>
    </row>
    <row r="11" spans="1:10" s="490" customFormat="1" ht="12" customHeight="1" x14ac:dyDescent="0.2">
      <c r="A11" s="631"/>
      <c r="B11" s="490" t="s">
        <v>826</v>
      </c>
      <c r="F11" s="624"/>
      <c r="H11" s="680"/>
      <c r="I11" s="491"/>
    </row>
    <row r="12" spans="1:10" s="490" customFormat="1" ht="11.25" customHeight="1" x14ac:dyDescent="0.2">
      <c r="C12" s="634" t="s">
        <v>827</v>
      </c>
      <c r="D12" s="634"/>
      <c r="E12" s="634"/>
      <c r="H12" s="633">
        <v>1263</v>
      </c>
      <c r="I12" s="491"/>
    </row>
    <row r="13" spans="1:10" s="490" customFormat="1" ht="11.25" customHeight="1" x14ac:dyDescent="0.2">
      <c r="C13" s="634" t="s">
        <v>828</v>
      </c>
      <c r="D13" s="634"/>
      <c r="E13" s="634"/>
      <c r="H13" s="633">
        <v>223</v>
      </c>
      <c r="I13" s="491"/>
    </row>
    <row r="14" spans="1:10" s="490" customFormat="1" ht="11.25" customHeight="1" x14ac:dyDescent="0.2">
      <c r="C14" s="634" t="s">
        <v>829</v>
      </c>
      <c r="D14" s="634"/>
      <c r="E14" s="634"/>
      <c r="H14" s="633">
        <v>234</v>
      </c>
      <c r="I14" s="491"/>
    </row>
    <row r="15" spans="1:10" s="490" customFormat="1" ht="11.25" customHeight="1" x14ac:dyDescent="0.2">
      <c r="C15" s="634" t="s">
        <v>830</v>
      </c>
      <c r="D15" s="634"/>
      <c r="E15" s="634"/>
      <c r="H15" s="633">
        <v>47</v>
      </c>
      <c r="I15" s="491"/>
    </row>
    <row r="16" spans="1:10" s="490" customFormat="1" ht="11.25" customHeight="1" x14ac:dyDescent="0.2">
      <c r="C16" s="634" t="s">
        <v>831</v>
      </c>
      <c r="D16" s="634"/>
      <c r="E16" s="634"/>
      <c r="H16" s="633">
        <v>4</v>
      </c>
      <c r="I16" s="672"/>
    </row>
    <row r="17" spans="1:36" s="490" customFormat="1" ht="11.25" customHeight="1" x14ac:dyDescent="0.2">
      <c r="C17" s="634" t="s">
        <v>832</v>
      </c>
      <c r="D17" s="634"/>
      <c r="E17" s="634"/>
      <c r="H17" s="633">
        <v>26</v>
      </c>
      <c r="I17" s="633"/>
    </row>
    <row r="18" spans="1:36" s="490" customFormat="1" ht="11.25" customHeight="1" x14ac:dyDescent="0.2">
      <c r="C18" s="634" t="s">
        <v>833</v>
      </c>
      <c r="D18" s="634"/>
      <c r="E18" s="634"/>
      <c r="H18" s="633">
        <v>39</v>
      </c>
      <c r="I18" s="633"/>
    </row>
    <row r="19" spans="1:36" s="490" customFormat="1" ht="11.25" customHeight="1" x14ac:dyDescent="0.2">
      <c r="C19" s="634" t="s">
        <v>834</v>
      </c>
      <c r="D19" s="634"/>
      <c r="E19" s="634"/>
      <c r="H19" s="633">
        <v>59</v>
      </c>
      <c r="I19" s="672"/>
    </row>
    <row r="20" spans="1:36" s="490" customFormat="1" ht="11.25" customHeight="1" x14ac:dyDescent="0.2">
      <c r="C20" s="634" t="s">
        <v>835</v>
      </c>
      <c r="D20" s="634"/>
      <c r="E20" s="634"/>
      <c r="H20" s="633">
        <v>3</v>
      </c>
      <c r="I20" s="672"/>
    </row>
    <row r="21" spans="1:36" s="490" customFormat="1" ht="11.25" customHeight="1" x14ac:dyDescent="0.2">
      <c r="C21" s="634" t="s">
        <v>836</v>
      </c>
      <c r="D21" s="634"/>
      <c r="E21" s="634"/>
      <c r="H21" s="633">
        <v>26</v>
      </c>
      <c r="I21" s="672"/>
    </row>
    <row r="22" spans="1:36" s="490" customFormat="1" ht="11.25" customHeight="1" x14ac:dyDescent="0.2">
      <c r="C22" s="634" t="s">
        <v>837</v>
      </c>
      <c r="D22" s="634"/>
      <c r="E22" s="634"/>
      <c r="H22" s="633">
        <v>8</v>
      </c>
      <c r="I22" s="633"/>
    </row>
    <row r="23" spans="1:36" s="490" customFormat="1" ht="11.25" customHeight="1" x14ac:dyDescent="0.2">
      <c r="C23" s="634" t="s">
        <v>838</v>
      </c>
      <c r="D23" s="634"/>
      <c r="E23" s="634"/>
      <c r="H23" s="633">
        <v>56</v>
      </c>
      <c r="I23" s="633"/>
    </row>
    <row r="24" spans="1:36" s="490" customFormat="1" ht="12" customHeight="1" x14ac:dyDescent="0.2">
      <c r="C24" s="681" t="s">
        <v>839</v>
      </c>
      <c r="H24" s="633">
        <v>16</v>
      </c>
      <c r="I24" s="672"/>
    </row>
    <row r="25" spans="1:36" s="490" customFormat="1" ht="11.25" customHeight="1" x14ac:dyDescent="0.2">
      <c r="C25" s="634" t="s">
        <v>840</v>
      </c>
      <c r="H25" s="633">
        <v>14</v>
      </c>
      <c r="I25" s="672"/>
    </row>
    <row r="26" spans="1:36" ht="2.4500000000000002" customHeight="1" x14ac:dyDescent="0.2">
      <c r="A26" s="431"/>
      <c r="B26" s="587"/>
      <c r="C26" s="431"/>
      <c r="D26" s="431"/>
      <c r="E26" s="431"/>
      <c r="F26" s="431"/>
      <c r="G26" s="431"/>
      <c r="H26" s="587"/>
      <c r="I26" s="682"/>
      <c r="J26" s="616"/>
    </row>
    <row r="27" spans="1:36" ht="3" customHeight="1" x14ac:dyDescent="0.2">
      <c r="A27" s="492"/>
      <c r="B27" s="616"/>
      <c r="C27" s="492"/>
      <c r="D27" s="492"/>
      <c r="E27" s="492"/>
      <c r="F27" s="492"/>
      <c r="G27" s="492"/>
      <c r="H27" s="616"/>
      <c r="I27" s="682"/>
      <c r="J27" s="616"/>
    </row>
    <row r="28" spans="1:36" x14ac:dyDescent="0.2">
      <c r="A28" s="683">
        <v>1</v>
      </c>
      <c r="B28" s="684" t="s">
        <v>841</v>
      </c>
      <c r="C28" s="684"/>
      <c r="D28" s="684"/>
      <c r="E28" s="684"/>
      <c r="F28" s="684"/>
      <c r="G28" s="684"/>
      <c r="H28" s="685"/>
      <c r="I28" s="686"/>
      <c r="J28" s="685"/>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row>
    <row r="29" spans="1:36" ht="9" customHeight="1" x14ac:dyDescent="0.2">
      <c r="A29" s="683">
        <v>2</v>
      </c>
      <c r="B29" s="539" t="s">
        <v>842</v>
      </c>
      <c r="C29" s="539"/>
      <c r="D29" s="539"/>
      <c r="E29" s="539"/>
      <c r="F29" s="539"/>
      <c r="G29" s="539"/>
      <c r="H29" s="539"/>
      <c r="I29" s="540"/>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row>
    <row r="30" spans="1:36" ht="9" customHeight="1" x14ac:dyDescent="0.2">
      <c r="A30" s="616"/>
      <c r="B30" s="687"/>
      <c r="C30" s="684"/>
      <c r="D30" s="684"/>
      <c r="E30" s="684"/>
      <c r="F30" s="684"/>
      <c r="G30" s="684"/>
      <c r="H30" s="684"/>
      <c r="I30" s="168"/>
      <c r="J30" s="684"/>
      <c r="K30" s="539"/>
      <c r="L30" s="539"/>
      <c r="M30" s="539"/>
      <c r="N30" s="539"/>
      <c r="O30" s="539"/>
      <c r="P30" s="539"/>
      <c r="Q30" s="539"/>
      <c r="R30" s="539"/>
      <c r="S30" s="539"/>
      <c r="T30" s="539"/>
      <c r="U30" s="539"/>
      <c r="V30" s="539"/>
      <c r="W30" s="539"/>
      <c r="X30" s="539"/>
      <c r="Y30" s="539"/>
      <c r="Z30" s="539"/>
      <c r="AA30" s="539"/>
      <c r="AC30" s="539"/>
      <c r="AD30" s="539"/>
      <c r="AE30" s="539"/>
      <c r="AF30" s="539"/>
      <c r="AG30" s="539"/>
      <c r="AH30" s="539"/>
      <c r="AI30" s="539"/>
      <c r="AJ30" s="539"/>
    </row>
    <row r="31" spans="1:36" ht="12" customHeight="1" x14ac:dyDescent="0.2">
      <c r="AC31" s="539"/>
      <c r="AD31" s="539"/>
      <c r="AE31" s="539"/>
      <c r="AF31" s="539"/>
      <c r="AG31" s="539"/>
      <c r="AH31" s="539"/>
      <c r="AI31" s="539"/>
      <c r="AJ31" s="539"/>
    </row>
    <row r="34" spans="9:9" x14ac:dyDescent="0.2">
      <c r="I34" s="624"/>
    </row>
    <row r="35" spans="9:9" x14ac:dyDescent="0.2">
      <c r="I35" s="624"/>
    </row>
    <row r="36" spans="9:9" x14ac:dyDescent="0.2">
      <c r="I36" s="624"/>
    </row>
    <row r="37" spans="9:9" x14ac:dyDescent="0.2">
      <c r="I37" s="624"/>
    </row>
    <row r="38" spans="9:9" x14ac:dyDescent="0.2">
      <c r="I38" s="624"/>
    </row>
    <row r="39" spans="9:9" x14ac:dyDescent="0.2">
      <c r="I39" s="624"/>
    </row>
    <row r="40" spans="9:9" x14ac:dyDescent="0.2">
      <c r="I40" s="624"/>
    </row>
    <row r="41" spans="9:9" x14ac:dyDescent="0.2">
      <c r="I41" s="624"/>
    </row>
    <row r="42" spans="9:9" x14ac:dyDescent="0.2">
      <c r="I42" s="624"/>
    </row>
    <row r="43" spans="9:9" x14ac:dyDescent="0.2">
      <c r="I43" s="624"/>
    </row>
    <row r="44" spans="9:9" x14ac:dyDescent="0.2">
      <c r="I44" s="624"/>
    </row>
    <row r="45" spans="9:9" x14ac:dyDescent="0.2">
      <c r="I45" s="624"/>
    </row>
    <row r="46" spans="9:9" x14ac:dyDescent="0.2">
      <c r="I46" s="624"/>
    </row>
    <row r="47" spans="9:9" x14ac:dyDescent="0.2">
      <c r="I47" s="624"/>
    </row>
    <row r="48" spans="9:9" x14ac:dyDescent="0.2">
      <c r="I48" s="624"/>
    </row>
    <row r="49" spans="9:9" x14ac:dyDescent="0.2">
      <c r="I49" s="624"/>
    </row>
    <row r="50" spans="9:9" x14ac:dyDescent="0.2">
      <c r="I50" s="624"/>
    </row>
    <row r="51" spans="9:9" x14ac:dyDescent="0.2">
      <c r="I51" s="624"/>
    </row>
    <row r="52" spans="9:9" x14ac:dyDescent="0.2">
      <c r="I52" s="624"/>
    </row>
    <row r="53" spans="9:9" x14ac:dyDescent="0.2">
      <c r="I53" s="624"/>
    </row>
    <row r="54" spans="9:9" x14ac:dyDescent="0.2">
      <c r="I54" s="624"/>
    </row>
    <row r="55" spans="9:9" x14ac:dyDescent="0.2">
      <c r="I55" s="624"/>
    </row>
    <row r="56" spans="9:9" x14ac:dyDescent="0.2">
      <c r="I56" s="624"/>
    </row>
    <row r="57" spans="9:9" x14ac:dyDescent="0.2">
      <c r="I57" s="624"/>
    </row>
    <row r="58" spans="9:9" x14ac:dyDescent="0.2">
      <c r="I58" s="624"/>
    </row>
    <row r="59" spans="9:9" x14ac:dyDescent="0.2">
      <c r="I59" s="624"/>
    </row>
    <row r="60" spans="9:9" x14ac:dyDescent="0.2">
      <c r="I60" s="624"/>
    </row>
    <row r="61" spans="9:9" x14ac:dyDescent="0.2">
      <c r="I61" s="624"/>
    </row>
    <row r="62" spans="9:9" x14ac:dyDescent="0.2">
      <c r="I62" s="624"/>
    </row>
    <row r="63" spans="9:9" x14ac:dyDescent="0.2">
      <c r="I63" s="624"/>
    </row>
    <row r="64" spans="9:9" x14ac:dyDescent="0.2">
      <c r="I64" s="624"/>
    </row>
    <row r="65" spans="9:9" x14ac:dyDescent="0.2">
      <c r="I65" s="624"/>
    </row>
    <row r="66" spans="9:9" x14ac:dyDescent="0.2">
      <c r="I66" s="624"/>
    </row>
    <row r="67" spans="9:9" x14ac:dyDescent="0.2">
      <c r="I67" s="624"/>
    </row>
    <row r="68" spans="9:9" x14ac:dyDescent="0.2">
      <c r="I68" s="624"/>
    </row>
    <row r="69" spans="9:9" x14ac:dyDescent="0.2">
      <c r="I69" s="624"/>
    </row>
    <row r="70" spans="9:9" x14ac:dyDescent="0.2">
      <c r="I70" s="624"/>
    </row>
    <row r="71" spans="9:9" x14ac:dyDescent="0.2">
      <c r="I71" s="624"/>
    </row>
    <row r="72" spans="9:9" x14ac:dyDescent="0.2">
      <c r="I72" s="624"/>
    </row>
    <row r="73" spans="9:9" x14ac:dyDescent="0.2">
      <c r="I73" s="624"/>
    </row>
    <row r="74" spans="9:9" x14ac:dyDescent="0.2">
      <c r="I74" s="624"/>
    </row>
    <row r="75" spans="9:9" x14ac:dyDescent="0.2">
      <c r="I75" s="624"/>
    </row>
    <row r="76" spans="9:9" x14ac:dyDescent="0.2">
      <c r="I76" s="624"/>
    </row>
    <row r="77" spans="9:9" x14ac:dyDescent="0.2">
      <c r="I77" s="624"/>
    </row>
    <row r="78" spans="9:9" x14ac:dyDescent="0.2">
      <c r="I78" s="624"/>
    </row>
    <row r="79" spans="9:9" x14ac:dyDescent="0.2">
      <c r="I79" s="624"/>
    </row>
    <row r="80" spans="9:9" x14ac:dyDescent="0.2">
      <c r="I80" s="624"/>
    </row>
    <row r="81" spans="9:9" x14ac:dyDescent="0.2">
      <c r="I81" s="624"/>
    </row>
    <row r="82" spans="9:9" x14ac:dyDescent="0.2">
      <c r="I82" s="624"/>
    </row>
    <row r="83" spans="9:9" x14ac:dyDescent="0.2">
      <c r="I83" s="624"/>
    </row>
    <row r="84" spans="9:9" x14ac:dyDescent="0.2">
      <c r="I84" s="624"/>
    </row>
    <row r="85" spans="9:9" x14ac:dyDescent="0.2">
      <c r="I85" s="624"/>
    </row>
    <row r="86" spans="9:9" x14ac:dyDescent="0.2">
      <c r="I86" s="624"/>
    </row>
    <row r="87" spans="9:9" x14ac:dyDescent="0.2">
      <c r="I87" s="624"/>
    </row>
    <row r="88" spans="9:9" x14ac:dyDescent="0.2">
      <c r="I88" s="624"/>
    </row>
    <row r="89" spans="9:9" x14ac:dyDescent="0.2">
      <c r="I89" s="624"/>
    </row>
    <row r="90" spans="9:9" x14ac:dyDescent="0.2">
      <c r="I90" s="624"/>
    </row>
    <row r="91" spans="9:9" x14ac:dyDescent="0.2">
      <c r="I91" s="624"/>
    </row>
    <row r="92" spans="9:9" x14ac:dyDescent="0.2">
      <c r="I92" s="624"/>
    </row>
    <row r="93" spans="9:9" x14ac:dyDescent="0.2">
      <c r="I93" s="624"/>
    </row>
    <row r="94" spans="9:9" x14ac:dyDescent="0.2">
      <c r="I94" s="624"/>
    </row>
    <row r="95" spans="9:9" x14ac:dyDescent="0.2">
      <c r="I95" s="624"/>
    </row>
    <row r="96" spans="9:9" x14ac:dyDescent="0.2">
      <c r="I96" s="624"/>
    </row>
    <row r="97" spans="9:9" x14ac:dyDescent="0.2">
      <c r="I97" s="624"/>
    </row>
    <row r="98" spans="9:9" x14ac:dyDescent="0.2">
      <c r="I98" s="624"/>
    </row>
    <row r="99" spans="9:9" x14ac:dyDescent="0.2">
      <c r="I99" s="624"/>
    </row>
    <row r="100" spans="9:9" x14ac:dyDescent="0.2">
      <c r="I100" s="624"/>
    </row>
    <row r="101" spans="9:9" x14ac:dyDescent="0.2">
      <c r="I101" s="624"/>
    </row>
    <row r="102" spans="9:9" x14ac:dyDescent="0.2">
      <c r="I102" s="624"/>
    </row>
    <row r="103" spans="9:9" x14ac:dyDescent="0.2">
      <c r="I103" s="624"/>
    </row>
    <row r="104" spans="9:9" x14ac:dyDescent="0.2">
      <c r="I104" s="624"/>
    </row>
    <row r="105" spans="9:9" x14ac:dyDescent="0.2">
      <c r="I105" s="624"/>
    </row>
    <row r="106" spans="9:9" x14ac:dyDescent="0.2">
      <c r="I106" s="624"/>
    </row>
    <row r="107" spans="9:9" x14ac:dyDescent="0.2">
      <c r="I107" s="624"/>
    </row>
    <row r="108" spans="9:9" x14ac:dyDescent="0.2">
      <c r="I108" s="624"/>
    </row>
    <row r="109" spans="9:9" x14ac:dyDescent="0.2">
      <c r="I109" s="624"/>
    </row>
    <row r="110" spans="9:9" x14ac:dyDescent="0.2">
      <c r="I110" s="624"/>
    </row>
    <row r="111" spans="9:9" x14ac:dyDescent="0.2">
      <c r="I111" s="624"/>
    </row>
    <row r="112" spans="9:9" x14ac:dyDescent="0.2">
      <c r="I112" s="624"/>
    </row>
    <row r="113" spans="9:9" x14ac:dyDescent="0.2">
      <c r="I113" s="624"/>
    </row>
    <row r="114" spans="9:9" x14ac:dyDescent="0.2">
      <c r="I114" s="624"/>
    </row>
    <row r="115" spans="9:9" x14ac:dyDescent="0.2">
      <c r="I115" s="624"/>
    </row>
    <row r="116" spans="9:9" x14ac:dyDescent="0.2">
      <c r="I116" s="624"/>
    </row>
    <row r="117" spans="9:9" x14ac:dyDescent="0.2">
      <c r="I117" s="624"/>
    </row>
    <row r="118" spans="9:9" x14ac:dyDescent="0.2">
      <c r="I118" s="624"/>
    </row>
    <row r="119" spans="9:9" x14ac:dyDescent="0.2">
      <c r="I119" s="624"/>
    </row>
    <row r="120" spans="9:9" x14ac:dyDescent="0.2">
      <c r="I120" s="624"/>
    </row>
    <row r="121" spans="9:9" x14ac:dyDescent="0.2">
      <c r="I121" s="624"/>
    </row>
    <row r="122" spans="9:9" x14ac:dyDescent="0.2">
      <c r="I122" s="624"/>
    </row>
    <row r="123" spans="9:9" x14ac:dyDescent="0.2">
      <c r="I123" s="624"/>
    </row>
    <row r="124" spans="9:9" x14ac:dyDescent="0.2">
      <c r="I124" s="624"/>
    </row>
    <row r="125" spans="9:9" x14ac:dyDescent="0.2">
      <c r="I125" s="624"/>
    </row>
    <row r="126" spans="9:9" x14ac:dyDescent="0.2">
      <c r="I126" s="624"/>
    </row>
    <row r="127" spans="9:9" x14ac:dyDescent="0.2">
      <c r="I127" s="624"/>
    </row>
    <row r="128" spans="9:9" x14ac:dyDescent="0.2">
      <c r="I128" s="624"/>
    </row>
    <row r="129" spans="9:9" x14ac:dyDescent="0.2">
      <c r="I129" s="624"/>
    </row>
    <row r="130" spans="9:9" x14ac:dyDescent="0.2">
      <c r="I130" s="624"/>
    </row>
    <row r="131" spans="9:9" x14ac:dyDescent="0.2">
      <c r="I131" s="624"/>
    </row>
    <row r="132" spans="9:9" x14ac:dyDescent="0.2">
      <c r="I132" s="624"/>
    </row>
    <row r="133" spans="9:9" x14ac:dyDescent="0.2">
      <c r="I133" s="624"/>
    </row>
    <row r="134" spans="9:9" x14ac:dyDescent="0.2">
      <c r="I134" s="624"/>
    </row>
    <row r="135" spans="9:9" x14ac:dyDescent="0.2">
      <c r="I135" s="624"/>
    </row>
    <row r="136" spans="9:9" x14ac:dyDescent="0.2">
      <c r="I136" s="624"/>
    </row>
    <row r="137" spans="9:9" x14ac:dyDescent="0.2">
      <c r="I137" s="624"/>
    </row>
    <row r="138" spans="9:9" x14ac:dyDescent="0.2">
      <c r="I138" s="624"/>
    </row>
    <row r="139" spans="9:9" x14ac:dyDescent="0.2">
      <c r="I139" s="624"/>
    </row>
    <row r="140" spans="9:9" x14ac:dyDescent="0.2">
      <c r="I140" s="624"/>
    </row>
    <row r="141" spans="9:9" x14ac:dyDescent="0.2">
      <c r="I141" s="624"/>
    </row>
    <row r="142" spans="9:9" x14ac:dyDescent="0.2">
      <c r="I142" s="624"/>
    </row>
    <row r="143" spans="9:9" x14ac:dyDescent="0.2">
      <c r="I143" s="624"/>
    </row>
    <row r="144" spans="9:9" x14ac:dyDescent="0.2">
      <c r="I144" s="624"/>
    </row>
    <row r="145" spans="9:9" x14ac:dyDescent="0.2">
      <c r="I145" s="624"/>
    </row>
    <row r="146" spans="9:9" x14ac:dyDescent="0.2">
      <c r="I146" s="624"/>
    </row>
    <row r="147" spans="9:9" x14ac:dyDescent="0.2">
      <c r="I147" s="624"/>
    </row>
    <row r="148" spans="9:9" x14ac:dyDescent="0.2">
      <c r="I148" s="624"/>
    </row>
    <row r="149" spans="9:9" x14ac:dyDescent="0.2">
      <c r="I149" s="624"/>
    </row>
    <row r="150" spans="9:9" x14ac:dyDescent="0.2">
      <c r="I150" s="624"/>
    </row>
    <row r="151" spans="9:9" x14ac:dyDescent="0.2">
      <c r="I151" s="624"/>
    </row>
    <row r="152" spans="9:9" x14ac:dyDescent="0.2">
      <c r="I152" s="624"/>
    </row>
    <row r="153" spans="9:9" x14ac:dyDescent="0.2">
      <c r="I153" s="624"/>
    </row>
    <row r="154" spans="9:9" x14ac:dyDescent="0.2">
      <c r="I154" s="624"/>
    </row>
    <row r="155" spans="9:9" x14ac:dyDescent="0.2">
      <c r="I155" s="624"/>
    </row>
    <row r="156" spans="9:9" x14ac:dyDescent="0.2">
      <c r="I156" s="624"/>
    </row>
    <row r="157" spans="9:9" x14ac:dyDescent="0.2">
      <c r="I157" s="624"/>
    </row>
    <row r="158" spans="9:9" x14ac:dyDescent="0.2">
      <c r="I158" s="624"/>
    </row>
    <row r="159" spans="9:9" x14ac:dyDescent="0.2">
      <c r="I159" s="624"/>
    </row>
    <row r="160" spans="9:9" x14ac:dyDescent="0.2">
      <c r="I160" s="624"/>
    </row>
    <row r="161" spans="9:9" x14ac:dyDescent="0.2">
      <c r="I161" s="624"/>
    </row>
    <row r="162" spans="9:9" x14ac:dyDescent="0.2">
      <c r="I162" s="624"/>
    </row>
    <row r="163" spans="9:9" x14ac:dyDescent="0.2">
      <c r="I163" s="624"/>
    </row>
    <row r="164" spans="9:9" x14ac:dyDescent="0.2">
      <c r="I164" s="624"/>
    </row>
    <row r="165" spans="9:9" x14ac:dyDescent="0.2">
      <c r="I165" s="624"/>
    </row>
    <row r="166" spans="9:9" x14ac:dyDescent="0.2">
      <c r="I166" s="624"/>
    </row>
    <row r="167" spans="9:9" x14ac:dyDescent="0.2">
      <c r="I167" s="624"/>
    </row>
    <row r="168" spans="9:9" x14ac:dyDescent="0.2">
      <c r="I168" s="624"/>
    </row>
    <row r="169" spans="9:9" x14ac:dyDescent="0.2">
      <c r="I169" s="624"/>
    </row>
    <row r="170" spans="9:9" x14ac:dyDescent="0.2">
      <c r="I170" s="624"/>
    </row>
    <row r="171" spans="9:9" x14ac:dyDescent="0.2">
      <c r="I171" s="624"/>
    </row>
    <row r="172" spans="9:9" x14ac:dyDescent="0.2">
      <c r="I172" s="624"/>
    </row>
    <row r="173" spans="9:9" x14ac:dyDescent="0.2">
      <c r="I173" s="624"/>
    </row>
    <row r="174" spans="9:9" x14ac:dyDescent="0.2">
      <c r="I174" s="624"/>
    </row>
    <row r="175" spans="9:9" x14ac:dyDescent="0.2">
      <c r="I175" s="624"/>
    </row>
    <row r="176" spans="9:9" x14ac:dyDescent="0.2">
      <c r="I176" s="624"/>
    </row>
    <row r="177" spans="9:9" x14ac:dyDescent="0.2">
      <c r="I177" s="624"/>
    </row>
    <row r="178" spans="9:9" x14ac:dyDescent="0.2">
      <c r="I178" s="624"/>
    </row>
    <row r="179" spans="9:9" x14ac:dyDescent="0.2">
      <c r="I179" s="624"/>
    </row>
    <row r="180" spans="9:9" x14ac:dyDescent="0.2">
      <c r="I180" s="624"/>
    </row>
    <row r="181" spans="9:9" x14ac:dyDescent="0.2">
      <c r="I181" s="624"/>
    </row>
    <row r="182" spans="9:9" x14ac:dyDescent="0.2">
      <c r="I182" s="624"/>
    </row>
    <row r="183" spans="9:9" x14ac:dyDescent="0.2">
      <c r="I183" s="624"/>
    </row>
    <row r="184" spans="9:9" x14ac:dyDescent="0.2">
      <c r="I184" s="624"/>
    </row>
    <row r="185" spans="9:9" x14ac:dyDescent="0.2">
      <c r="I185" s="624"/>
    </row>
    <row r="186" spans="9:9" x14ac:dyDescent="0.2">
      <c r="I186" s="624"/>
    </row>
    <row r="187" spans="9:9" x14ac:dyDescent="0.2">
      <c r="I187" s="624"/>
    </row>
    <row r="188" spans="9:9" x14ac:dyDescent="0.2">
      <c r="I188" s="624"/>
    </row>
    <row r="189" spans="9:9" x14ac:dyDescent="0.2">
      <c r="I189" s="624"/>
    </row>
    <row r="190" spans="9:9" x14ac:dyDescent="0.2">
      <c r="I190" s="624"/>
    </row>
    <row r="191" spans="9:9" x14ac:dyDescent="0.2">
      <c r="I191" s="624"/>
    </row>
    <row r="192" spans="9:9" x14ac:dyDescent="0.2">
      <c r="I192" s="624"/>
    </row>
    <row r="193" spans="9:9" x14ac:dyDescent="0.2">
      <c r="I193" s="624"/>
    </row>
    <row r="194" spans="9:9" x14ac:dyDescent="0.2">
      <c r="I194" s="624"/>
    </row>
    <row r="195" spans="9:9" x14ac:dyDescent="0.2">
      <c r="I195" s="624"/>
    </row>
    <row r="196" spans="9:9" x14ac:dyDescent="0.2">
      <c r="I196" s="624"/>
    </row>
    <row r="197" spans="9:9" x14ac:dyDescent="0.2">
      <c r="I197" s="624"/>
    </row>
    <row r="198" spans="9:9" x14ac:dyDescent="0.2">
      <c r="I198" s="624"/>
    </row>
    <row r="199" spans="9:9" x14ac:dyDescent="0.2">
      <c r="I199" s="624"/>
    </row>
    <row r="200" spans="9:9" x14ac:dyDescent="0.2">
      <c r="I200" s="624"/>
    </row>
    <row r="201" spans="9:9" x14ac:dyDescent="0.2">
      <c r="I201" s="624"/>
    </row>
    <row r="202" spans="9:9" x14ac:dyDescent="0.2">
      <c r="I202" s="624"/>
    </row>
    <row r="203" spans="9:9" x14ac:dyDescent="0.2">
      <c r="I203" s="624"/>
    </row>
    <row r="204" spans="9:9" x14ac:dyDescent="0.2">
      <c r="I204" s="624"/>
    </row>
    <row r="205" spans="9:9" x14ac:dyDescent="0.2">
      <c r="I205" s="624"/>
    </row>
    <row r="206" spans="9:9" x14ac:dyDescent="0.2">
      <c r="I206" s="624"/>
    </row>
    <row r="207" spans="9:9" x14ac:dyDescent="0.2">
      <c r="I207" s="624"/>
    </row>
    <row r="208" spans="9:9" x14ac:dyDescent="0.2">
      <c r="I208" s="624"/>
    </row>
    <row r="209" spans="9:9" x14ac:dyDescent="0.2">
      <c r="I209" s="624"/>
    </row>
    <row r="210" spans="9:9" x14ac:dyDescent="0.2">
      <c r="I210" s="624"/>
    </row>
    <row r="211" spans="9:9" x14ac:dyDescent="0.2">
      <c r="I211" s="624"/>
    </row>
    <row r="212" spans="9:9" x14ac:dyDescent="0.2">
      <c r="I212" s="624"/>
    </row>
  </sheetData>
  <mergeCells count="1">
    <mergeCell ref="H2:H3"/>
  </mergeCells>
  <pageMargins left="0.51181102362204722" right="0.35433070866141736" top="0.35433070866141736" bottom="0.23622047244094491" header="0.31496062992125984" footer="0.11811023622047245"/>
  <pageSetup fitToHeight="8" orientation="portrait" r:id="rId1"/>
  <headerFooter alignWithMargins="0"/>
  <rowBreaks count="2" manualBreakCount="2">
    <brk id="84" max="8" man="1"/>
    <brk id="144"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zoomScaleNormal="100" workbookViewId="0">
      <selection activeCell="U44" sqref="U44"/>
    </sheetView>
  </sheetViews>
  <sheetFormatPr defaultColWidth="8.85546875" defaultRowHeight="12.75" x14ac:dyDescent="0.2"/>
  <cols>
    <col min="1" max="1" width="2" style="714" customWidth="1"/>
    <col min="2" max="2" width="18.42578125" style="714" customWidth="1"/>
    <col min="3" max="3" width="8.5703125" style="714" customWidth="1"/>
    <col min="4" max="5" width="6.140625" style="714" customWidth="1"/>
    <col min="6" max="6" width="6.42578125" style="714" customWidth="1"/>
    <col min="7" max="7" width="5.85546875" style="714" customWidth="1"/>
    <col min="8" max="8" width="8.42578125" style="714" customWidth="1"/>
    <col min="9" max="9" width="7.42578125" style="714" customWidth="1"/>
    <col min="10" max="11" width="6.140625" style="714" customWidth="1"/>
    <col min="12" max="12" width="7.28515625" style="714" customWidth="1"/>
    <col min="13" max="13" width="6.140625" style="710" customWidth="1"/>
    <col min="14" max="17" width="8.85546875" style="710"/>
    <col min="18" max="16384" width="8.85546875" style="711"/>
  </cols>
  <sheetData>
    <row r="1" spans="1:17" s="539" customFormat="1" ht="14.45" customHeight="1" x14ac:dyDescent="0.2">
      <c r="A1" s="688" t="s">
        <v>843</v>
      </c>
      <c r="B1" s="689"/>
      <c r="C1" s="689"/>
      <c r="D1" s="689"/>
      <c r="E1" s="689"/>
      <c r="F1" s="689"/>
      <c r="G1" s="689"/>
      <c r="H1" s="689"/>
      <c r="I1" s="689"/>
      <c r="J1" s="689"/>
      <c r="K1" s="689"/>
      <c r="L1" s="689"/>
      <c r="M1" s="690"/>
      <c r="N1" s="690"/>
      <c r="O1" s="690"/>
      <c r="P1" s="690"/>
      <c r="Q1" s="690"/>
    </row>
    <row r="2" spans="1:17" s="539" customFormat="1" ht="14.1" customHeight="1" x14ac:dyDescent="0.2">
      <c r="A2" s="691" t="s">
        <v>844</v>
      </c>
      <c r="B2" s="689"/>
      <c r="C2" s="689"/>
      <c r="D2" s="689"/>
      <c r="E2" s="689"/>
      <c r="F2" s="689"/>
      <c r="G2" s="689"/>
      <c r="H2" s="689"/>
      <c r="I2" s="689"/>
      <c r="J2" s="689"/>
      <c r="K2" s="689"/>
      <c r="L2" s="689"/>
      <c r="M2" s="690"/>
      <c r="N2" s="690"/>
      <c r="O2" s="690"/>
      <c r="P2" s="690"/>
      <c r="Q2" s="690"/>
    </row>
    <row r="3" spans="1:17" s="539" customFormat="1" ht="1.7" customHeight="1" x14ac:dyDescent="0.2">
      <c r="A3" s="692"/>
      <c r="B3" s="585"/>
      <c r="C3" s="585"/>
      <c r="D3" s="585"/>
      <c r="E3" s="585"/>
      <c r="F3" s="612"/>
      <c r="G3" s="612"/>
      <c r="H3" s="612"/>
      <c r="I3" s="612"/>
      <c r="J3" s="612"/>
      <c r="K3" s="612"/>
      <c r="L3" s="612"/>
      <c r="M3" s="690"/>
      <c r="N3" s="690"/>
      <c r="O3" s="690"/>
      <c r="P3" s="690"/>
      <c r="Q3" s="690"/>
    </row>
    <row r="4" spans="1:17" s="539" customFormat="1" ht="11.65" customHeight="1" x14ac:dyDescent="0.2">
      <c r="A4" s="693"/>
      <c r="B4" s="694"/>
      <c r="C4" s="822" t="s">
        <v>845</v>
      </c>
      <c r="D4" s="822" t="s">
        <v>846</v>
      </c>
      <c r="E4" s="822" t="s">
        <v>847</v>
      </c>
      <c r="F4" s="822" t="s">
        <v>848</v>
      </c>
      <c r="G4" s="822" t="s">
        <v>849</v>
      </c>
      <c r="H4" s="822" t="s">
        <v>850</v>
      </c>
      <c r="I4" s="822" t="s">
        <v>851</v>
      </c>
      <c r="J4" s="822" t="s">
        <v>852</v>
      </c>
      <c r="K4" s="822" t="s">
        <v>853</v>
      </c>
      <c r="L4" s="822" t="s">
        <v>854</v>
      </c>
      <c r="M4" s="690"/>
      <c r="N4" s="690"/>
      <c r="O4" s="690"/>
      <c r="P4" s="690"/>
      <c r="Q4" s="690"/>
    </row>
    <row r="5" spans="1:17" s="539" customFormat="1" ht="11.65" customHeight="1" x14ac:dyDescent="0.2">
      <c r="A5" s="695"/>
      <c r="B5" s="825" t="s">
        <v>855</v>
      </c>
      <c r="C5" s="823"/>
      <c r="D5" s="823"/>
      <c r="E5" s="823"/>
      <c r="F5" s="823"/>
      <c r="G5" s="823"/>
      <c r="H5" s="823"/>
      <c r="I5" s="823"/>
      <c r="J5" s="823"/>
      <c r="K5" s="825"/>
      <c r="L5" s="823"/>
      <c r="M5" s="690"/>
      <c r="N5" s="690"/>
      <c r="O5" s="690"/>
      <c r="P5" s="690"/>
      <c r="Q5" s="690"/>
    </row>
    <row r="6" spans="1:17" s="539" customFormat="1" ht="17.25" customHeight="1" x14ac:dyDescent="0.2">
      <c r="A6" s="692"/>
      <c r="B6" s="824"/>
      <c r="C6" s="824"/>
      <c r="D6" s="824"/>
      <c r="E6" s="824"/>
      <c r="F6" s="824"/>
      <c r="G6" s="824"/>
      <c r="H6" s="824"/>
      <c r="I6" s="824"/>
      <c r="J6" s="824"/>
      <c r="K6" s="826"/>
      <c r="L6" s="824"/>
      <c r="M6" s="690"/>
      <c r="N6" s="690"/>
      <c r="O6" s="690"/>
      <c r="P6" s="690"/>
      <c r="Q6" s="690"/>
    </row>
    <row r="7" spans="1:17" s="539" customFormat="1" ht="11.25" x14ac:dyDescent="0.2">
      <c r="A7" s="451" t="s">
        <v>856</v>
      </c>
      <c r="B7" s="451"/>
      <c r="C7" s="451"/>
      <c r="D7" s="451"/>
      <c r="E7" s="451"/>
      <c r="F7" s="451"/>
      <c r="G7" s="451"/>
      <c r="H7" s="451"/>
      <c r="I7" s="451"/>
      <c r="J7" s="451"/>
      <c r="K7" s="451"/>
      <c r="L7" s="451"/>
      <c r="M7" s="690"/>
      <c r="N7" s="690"/>
      <c r="O7" s="690"/>
      <c r="P7" s="690"/>
      <c r="Q7" s="690"/>
    </row>
    <row r="8" spans="1:17" s="539" customFormat="1" ht="13.15" customHeight="1" x14ac:dyDescent="0.2">
      <c r="A8" s="451" t="s">
        <v>857</v>
      </c>
      <c r="B8" s="451"/>
      <c r="C8" s="451"/>
      <c r="D8" s="451"/>
      <c r="E8" s="451"/>
      <c r="F8" s="451"/>
      <c r="G8" s="451"/>
      <c r="H8" s="451"/>
      <c r="I8" s="451"/>
      <c r="J8" s="451"/>
      <c r="K8" s="451"/>
      <c r="L8" s="451"/>
      <c r="M8" s="690"/>
      <c r="N8" s="690"/>
      <c r="O8" s="690"/>
      <c r="P8" s="690"/>
      <c r="Q8" s="690"/>
    </row>
    <row r="9" spans="1:17" s="539" customFormat="1" ht="11.45" customHeight="1" x14ac:dyDescent="0.2">
      <c r="A9" s="451"/>
      <c r="B9" s="451" t="s">
        <v>858</v>
      </c>
      <c r="C9" s="696" t="s">
        <v>859</v>
      </c>
      <c r="D9" s="696" t="s">
        <v>860</v>
      </c>
      <c r="E9" s="696" t="s">
        <v>861</v>
      </c>
      <c r="F9" s="696" t="s">
        <v>860</v>
      </c>
      <c r="G9" s="696" t="s">
        <v>861</v>
      </c>
      <c r="H9" s="696" t="s">
        <v>862</v>
      </c>
      <c r="I9" s="696" t="s">
        <v>863</v>
      </c>
      <c r="J9" s="696" t="s">
        <v>864</v>
      </c>
      <c r="K9" s="696" t="s">
        <v>864</v>
      </c>
      <c r="L9" s="696" t="s">
        <v>865</v>
      </c>
      <c r="M9" s="690"/>
      <c r="N9" s="690"/>
      <c r="O9" s="690"/>
      <c r="P9" s="690"/>
      <c r="Q9" s="690"/>
    </row>
    <row r="10" spans="1:17" s="539" customFormat="1" ht="11.45" customHeight="1" x14ac:dyDescent="0.2">
      <c r="A10" s="451"/>
      <c r="B10" s="451" t="s">
        <v>866</v>
      </c>
      <c r="C10" s="696" t="s">
        <v>859</v>
      </c>
      <c r="D10" s="696" t="s">
        <v>860</v>
      </c>
      <c r="E10" s="696" t="s">
        <v>867</v>
      </c>
      <c r="F10" s="696" t="s">
        <v>860</v>
      </c>
      <c r="G10" s="696" t="s">
        <v>868</v>
      </c>
      <c r="H10" s="697" t="s">
        <v>862</v>
      </c>
      <c r="I10" s="696" t="s">
        <v>863</v>
      </c>
      <c r="J10" s="696" t="s">
        <v>864</v>
      </c>
      <c r="K10" s="696" t="s">
        <v>864</v>
      </c>
      <c r="L10" s="696" t="s">
        <v>865</v>
      </c>
      <c r="M10" s="690"/>
      <c r="N10" s="690"/>
      <c r="O10" s="690"/>
      <c r="P10" s="690"/>
      <c r="Q10" s="690"/>
    </row>
    <row r="11" spans="1:17" s="539" customFormat="1" ht="11.45" customHeight="1" x14ac:dyDescent="0.2">
      <c r="A11" s="451"/>
      <c r="B11" s="451" t="s">
        <v>869</v>
      </c>
      <c r="C11" s="696" t="s">
        <v>442</v>
      </c>
      <c r="D11" s="696" t="s">
        <v>442</v>
      </c>
      <c r="E11" s="696" t="s">
        <v>442</v>
      </c>
      <c r="F11" s="696" t="s">
        <v>870</v>
      </c>
      <c r="G11" s="696" t="s">
        <v>871</v>
      </c>
      <c r="H11" s="697" t="s">
        <v>872</v>
      </c>
      <c r="I11" s="696" t="s">
        <v>500</v>
      </c>
      <c r="J11" s="696" t="s">
        <v>500</v>
      </c>
      <c r="K11" s="696" t="s">
        <v>871</v>
      </c>
      <c r="L11" s="696" t="s">
        <v>500</v>
      </c>
      <c r="M11" s="690"/>
      <c r="N11" s="690"/>
      <c r="O11" s="690"/>
      <c r="P11" s="690"/>
      <c r="Q11" s="690"/>
    </row>
    <row r="12" spans="1:17" s="539" customFormat="1" ht="11.45" customHeight="1" x14ac:dyDescent="0.2">
      <c r="A12" s="451"/>
      <c r="B12" s="451" t="s">
        <v>873</v>
      </c>
      <c r="C12" s="696"/>
      <c r="D12" s="696"/>
      <c r="E12" s="696"/>
      <c r="F12" s="696"/>
      <c r="G12" s="696"/>
      <c r="H12" s="696"/>
      <c r="I12" s="696"/>
      <c r="J12" s="696"/>
      <c r="K12" s="696"/>
      <c r="L12" s="696"/>
      <c r="M12" s="690"/>
      <c r="N12" s="690"/>
      <c r="O12" s="690"/>
      <c r="P12" s="690"/>
      <c r="Q12" s="690"/>
    </row>
    <row r="13" spans="1:17" s="539" customFormat="1" ht="11.45" customHeight="1" x14ac:dyDescent="0.2">
      <c r="A13" s="451"/>
      <c r="B13" s="451" t="s">
        <v>874</v>
      </c>
      <c r="C13" s="696" t="s">
        <v>875</v>
      </c>
      <c r="D13" s="696" t="s">
        <v>875</v>
      </c>
      <c r="E13" s="696" t="s">
        <v>875</v>
      </c>
      <c r="F13" s="697" t="s">
        <v>876</v>
      </c>
      <c r="G13" s="696" t="s">
        <v>875</v>
      </c>
      <c r="H13" s="696" t="s">
        <v>875</v>
      </c>
      <c r="I13" s="696" t="s">
        <v>875</v>
      </c>
      <c r="J13" s="696" t="s">
        <v>875</v>
      </c>
      <c r="K13" s="696" t="s">
        <v>875</v>
      </c>
      <c r="L13" s="696" t="s">
        <v>875</v>
      </c>
      <c r="M13" s="690"/>
      <c r="N13" s="698"/>
      <c r="O13" s="690"/>
      <c r="P13" s="690"/>
      <c r="Q13" s="690"/>
    </row>
    <row r="14" spans="1:17" s="539" customFormat="1" ht="2.4500000000000002" customHeight="1" x14ac:dyDescent="0.2">
      <c r="A14" s="451"/>
      <c r="B14" s="451"/>
      <c r="C14" s="696"/>
      <c r="D14" s="696"/>
      <c r="E14" s="696"/>
      <c r="F14" s="696"/>
      <c r="G14" s="696"/>
      <c r="H14" s="696"/>
      <c r="I14" s="696"/>
      <c r="J14" s="696"/>
      <c r="K14" s="696"/>
      <c r="L14" s="696"/>
      <c r="M14" s="690"/>
      <c r="N14" s="690"/>
      <c r="O14" s="690"/>
      <c r="P14" s="690"/>
      <c r="Q14" s="690"/>
    </row>
    <row r="15" spans="1:17" s="539" customFormat="1" ht="11.25" x14ac:dyDescent="0.2">
      <c r="A15" s="451" t="s">
        <v>877</v>
      </c>
      <c r="B15" s="451"/>
      <c r="C15" s="696"/>
      <c r="D15" s="696"/>
      <c r="E15" s="696"/>
      <c r="F15" s="696"/>
      <c r="G15" s="696"/>
      <c r="H15" s="696"/>
      <c r="I15" s="696"/>
      <c r="J15" s="696"/>
      <c r="K15" s="696"/>
      <c r="L15" s="696"/>
      <c r="M15" s="690"/>
      <c r="N15" s="690"/>
      <c r="O15" s="690"/>
      <c r="P15" s="690"/>
      <c r="Q15" s="690"/>
    </row>
    <row r="16" spans="1:17" s="539" customFormat="1" ht="11.45" customHeight="1" x14ac:dyDescent="0.2">
      <c r="A16" s="451"/>
      <c r="B16" s="451" t="s">
        <v>878</v>
      </c>
      <c r="C16" s="699" t="s">
        <v>879</v>
      </c>
      <c r="D16" s="699" t="s">
        <v>879</v>
      </c>
      <c r="E16" s="696" t="s">
        <v>880</v>
      </c>
      <c r="F16" s="696" t="s">
        <v>589</v>
      </c>
      <c r="G16" s="699" t="s">
        <v>879</v>
      </c>
      <c r="H16" s="699" t="s">
        <v>879</v>
      </c>
      <c r="I16" s="696" t="s">
        <v>881</v>
      </c>
      <c r="J16" s="696" t="s">
        <v>585</v>
      </c>
      <c r="K16" s="696" t="s">
        <v>587</v>
      </c>
      <c r="L16" s="696" t="s">
        <v>589</v>
      </c>
      <c r="M16" s="690"/>
      <c r="N16" s="690"/>
      <c r="O16" s="690"/>
      <c r="P16" s="690"/>
      <c r="Q16" s="690"/>
    </row>
    <row r="17" spans="1:17" s="539" customFormat="1" ht="2.4500000000000002" customHeight="1" x14ac:dyDescent="0.2">
      <c r="A17" s="451"/>
      <c r="B17" s="451"/>
      <c r="C17" s="700"/>
      <c r="D17" s="700"/>
      <c r="E17" s="700"/>
      <c r="F17" s="700"/>
      <c r="G17" s="700"/>
      <c r="H17" s="700"/>
      <c r="I17" s="700"/>
      <c r="J17" s="700"/>
      <c r="K17" s="700"/>
      <c r="L17" s="700"/>
      <c r="M17" s="690"/>
      <c r="N17" s="690"/>
      <c r="O17" s="690"/>
      <c r="P17" s="690"/>
      <c r="Q17" s="690"/>
    </row>
    <row r="18" spans="1:17" s="539" customFormat="1" ht="11.25" x14ac:dyDescent="0.2">
      <c r="A18" s="451" t="s">
        <v>882</v>
      </c>
      <c r="B18" s="451"/>
      <c r="C18" s="700"/>
      <c r="D18" s="700"/>
      <c r="E18" s="700"/>
      <c r="F18" s="700"/>
      <c r="G18" s="700"/>
      <c r="H18" s="700"/>
      <c r="I18" s="700"/>
      <c r="J18" s="700"/>
      <c r="K18" s="700"/>
      <c r="L18" s="700"/>
      <c r="M18" s="690"/>
      <c r="N18" s="690"/>
      <c r="O18" s="690"/>
      <c r="P18" s="690"/>
      <c r="Q18" s="690"/>
    </row>
    <row r="19" spans="1:17" s="539" customFormat="1" ht="11.25" customHeight="1" x14ac:dyDescent="0.2">
      <c r="A19" s="451"/>
      <c r="B19" s="451" t="s">
        <v>883</v>
      </c>
      <c r="C19" s="696" t="s">
        <v>884</v>
      </c>
      <c r="D19" s="701" t="s">
        <v>879</v>
      </c>
      <c r="E19" s="701" t="s">
        <v>879</v>
      </c>
      <c r="F19" s="701" t="s">
        <v>879</v>
      </c>
      <c r="G19" s="701" t="s">
        <v>879</v>
      </c>
      <c r="H19" s="702" t="s">
        <v>879</v>
      </c>
      <c r="I19" s="699" t="s">
        <v>879</v>
      </c>
      <c r="J19" s="699" t="s">
        <v>879</v>
      </c>
      <c r="K19" s="699" t="s">
        <v>879</v>
      </c>
      <c r="L19" s="699" t="s">
        <v>879</v>
      </c>
      <c r="M19" s="690"/>
      <c r="N19" s="703"/>
      <c r="O19" s="690"/>
      <c r="P19" s="690"/>
      <c r="Q19" s="690"/>
    </row>
    <row r="20" spans="1:17" s="539" customFormat="1" ht="2.4500000000000002" customHeight="1" x14ac:dyDescent="0.2">
      <c r="A20" s="451"/>
      <c r="B20" s="451"/>
      <c r="C20" s="696"/>
      <c r="D20" s="696"/>
      <c r="E20" s="696"/>
      <c r="F20" s="696"/>
      <c r="G20" s="696"/>
      <c r="H20" s="696"/>
      <c r="I20" s="696"/>
      <c r="J20" s="696"/>
      <c r="K20" s="696"/>
      <c r="L20" s="696"/>
      <c r="M20" s="690"/>
      <c r="N20" s="690"/>
      <c r="O20" s="690"/>
      <c r="P20" s="690"/>
      <c r="Q20" s="690"/>
    </row>
    <row r="21" spans="1:17" s="539" customFormat="1" ht="11.45" customHeight="1" x14ac:dyDescent="0.2">
      <c r="A21" s="451" t="s">
        <v>885</v>
      </c>
      <c r="B21" s="451"/>
      <c r="C21" s="699" t="s">
        <v>879</v>
      </c>
      <c r="D21" s="699" t="s">
        <v>879</v>
      </c>
      <c r="E21" s="699" t="s">
        <v>879</v>
      </c>
      <c r="F21" s="696" t="s">
        <v>886</v>
      </c>
      <c r="G21" s="696" t="s">
        <v>887</v>
      </c>
      <c r="H21" s="696" t="s">
        <v>888</v>
      </c>
      <c r="I21" s="699" t="s">
        <v>879</v>
      </c>
      <c r="J21" s="699" t="s">
        <v>879</v>
      </c>
      <c r="K21" s="699" t="s">
        <v>879</v>
      </c>
      <c r="L21" s="696" t="s">
        <v>442</v>
      </c>
      <c r="M21" s="690"/>
      <c r="N21" s="690"/>
      <c r="O21" s="690"/>
      <c r="P21" s="690"/>
      <c r="Q21" s="690"/>
    </row>
    <row r="22" spans="1:17" s="539" customFormat="1" ht="2.4500000000000002" customHeight="1" x14ac:dyDescent="0.2">
      <c r="A22" s="451"/>
      <c r="B22" s="451"/>
      <c r="C22" s="700"/>
      <c r="D22" s="700"/>
      <c r="E22" s="700"/>
      <c r="F22" s="700"/>
      <c r="G22" s="700"/>
      <c r="H22" s="700"/>
      <c r="I22" s="700"/>
      <c r="J22" s="700"/>
      <c r="K22" s="700"/>
      <c r="L22" s="700"/>
      <c r="M22" s="690"/>
      <c r="N22" s="690"/>
      <c r="O22" s="690"/>
      <c r="P22" s="690"/>
      <c r="Q22" s="690"/>
    </row>
    <row r="23" spans="1:17" s="539" customFormat="1" ht="12" customHeight="1" x14ac:dyDescent="0.2">
      <c r="A23" s="451" t="s">
        <v>889</v>
      </c>
      <c r="B23" s="451"/>
      <c r="C23" s="700"/>
      <c r="D23" s="700"/>
      <c r="E23" s="700"/>
      <c r="F23" s="700"/>
      <c r="G23" s="700"/>
      <c r="H23" s="700"/>
      <c r="I23" s="700"/>
      <c r="J23" s="700"/>
      <c r="K23" s="700"/>
      <c r="L23" s="700"/>
      <c r="M23" s="690"/>
      <c r="N23" s="690"/>
      <c r="O23" s="690"/>
      <c r="P23" s="690"/>
      <c r="Q23" s="690"/>
    </row>
    <row r="24" spans="1:17" s="539" customFormat="1" ht="12.2" customHeight="1" x14ac:dyDescent="0.2">
      <c r="A24" s="704" t="s">
        <v>890</v>
      </c>
      <c r="B24" s="451"/>
      <c r="C24" s="696" t="s">
        <v>891</v>
      </c>
      <c r="D24" s="696" t="s">
        <v>892</v>
      </c>
      <c r="E24" s="696" t="s">
        <v>892</v>
      </c>
      <c r="F24" s="696" t="s">
        <v>893</v>
      </c>
      <c r="G24" s="696" t="s">
        <v>894</v>
      </c>
      <c r="H24" s="697" t="s">
        <v>895</v>
      </c>
      <c r="I24" s="696" t="s">
        <v>893</v>
      </c>
      <c r="J24" s="696" t="s">
        <v>892</v>
      </c>
      <c r="K24" s="697" t="s">
        <v>896</v>
      </c>
      <c r="L24" s="697" t="s">
        <v>587</v>
      </c>
      <c r="M24" s="690"/>
      <c r="N24" s="690"/>
      <c r="O24" s="690"/>
      <c r="P24" s="690"/>
      <c r="Q24" s="690"/>
    </row>
    <row r="25" spans="1:17" s="539" customFormat="1" ht="1.5" customHeight="1" x14ac:dyDescent="0.2">
      <c r="A25" s="451"/>
      <c r="B25" s="451"/>
      <c r="C25" s="696"/>
      <c r="D25" s="696"/>
      <c r="E25" s="696"/>
      <c r="F25" s="696"/>
      <c r="G25" s="696"/>
      <c r="H25" s="696"/>
      <c r="I25" s="696"/>
      <c r="J25" s="696"/>
      <c r="K25" s="696"/>
      <c r="L25" s="696"/>
      <c r="M25" s="690"/>
      <c r="N25" s="690"/>
      <c r="O25" s="690"/>
      <c r="P25" s="690"/>
      <c r="Q25" s="690"/>
    </row>
    <row r="26" spans="1:17" s="539" customFormat="1" ht="11.25" x14ac:dyDescent="0.2">
      <c r="A26" s="704" t="s">
        <v>897</v>
      </c>
      <c r="B26" s="451"/>
      <c r="C26" s="696"/>
      <c r="D26" s="696"/>
      <c r="E26" s="696"/>
      <c r="F26" s="696"/>
      <c r="G26" s="696"/>
      <c r="H26" s="696"/>
      <c r="I26" s="696"/>
      <c r="J26" s="696"/>
      <c r="K26" s="696"/>
      <c r="L26" s="696"/>
      <c r="M26" s="690"/>
      <c r="N26" s="690"/>
      <c r="O26" s="690"/>
      <c r="P26" s="690"/>
      <c r="Q26" s="690"/>
    </row>
    <row r="27" spans="1:17" s="539" customFormat="1" ht="11.25" customHeight="1" x14ac:dyDescent="0.2">
      <c r="A27" s="451"/>
      <c r="B27" s="704" t="s">
        <v>898</v>
      </c>
      <c r="C27" s="696" t="s">
        <v>899</v>
      </c>
      <c r="D27" s="696" t="s">
        <v>900</v>
      </c>
      <c r="E27" s="705" t="s">
        <v>901</v>
      </c>
      <c r="F27" s="696" t="s">
        <v>902</v>
      </c>
      <c r="G27" s="696" t="s">
        <v>903</v>
      </c>
      <c r="H27" s="696" t="s">
        <v>904</v>
      </c>
      <c r="I27" s="697" t="s">
        <v>905</v>
      </c>
      <c r="J27" s="696" t="s">
        <v>905</v>
      </c>
      <c r="K27" s="696" t="s">
        <v>903</v>
      </c>
      <c r="L27" s="696" t="s">
        <v>906</v>
      </c>
      <c r="M27" s="690"/>
      <c r="N27" s="690"/>
      <c r="O27" s="690"/>
      <c r="P27" s="690"/>
      <c r="Q27" s="690"/>
    </row>
    <row r="28" spans="1:17" s="539" customFormat="1" ht="11.45" customHeight="1" x14ac:dyDescent="0.2">
      <c r="A28" s="451"/>
      <c r="B28" s="451" t="s">
        <v>907</v>
      </c>
      <c r="C28" s="696" t="s">
        <v>908</v>
      </c>
      <c r="D28" s="696" t="s">
        <v>909</v>
      </c>
      <c r="E28" s="705" t="s">
        <v>901</v>
      </c>
      <c r="F28" s="696" t="s">
        <v>902</v>
      </c>
      <c r="G28" s="696" t="s">
        <v>910</v>
      </c>
      <c r="H28" s="696" t="s">
        <v>911</v>
      </c>
      <c r="I28" s="697" t="s">
        <v>912</v>
      </c>
      <c r="J28" s="696" t="s">
        <v>913</v>
      </c>
      <c r="K28" s="696" t="s">
        <v>914</v>
      </c>
      <c r="L28" s="696" t="s">
        <v>915</v>
      </c>
      <c r="M28" s="690"/>
      <c r="N28" s="690"/>
      <c r="O28" s="690"/>
      <c r="P28" s="690"/>
      <c r="Q28" s="690"/>
    </row>
    <row r="29" spans="1:17" s="539" customFormat="1" ht="2.4500000000000002" customHeight="1" x14ac:dyDescent="0.2">
      <c r="A29" s="451"/>
      <c r="B29" s="451"/>
      <c r="C29" s="696"/>
      <c r="D29" s="696"/>
      <c r="E29" s="696"/>
      <c r="F29" s="696"/>
      <c r="G29" s="696"/>
      <c r="H29" s="696"/>
      <c r="I29" s="696"/>
      <c r="J29" s="696"/>
      <c r="K29" s="696"/>
      <c r="L29" s="696"/>
      <c r="M29" s="690"/>
      <c r="N29" s="690"/>
      <c r="O29" s="690"/>
      <c r="P29" s="690"/>
      <c r="Q29" s="690"/>
    </row>
    <row r="30" spans="1:17" s="539" customFormat="1" ht="11.25" x14ac:dyDescent="0.2">
      <c r="A30" s="451" t="s">
        <v>916</v>
      </c>
      <c r="B30" s="706"/>
      <c r="C30" s="696"/>
      <c r="D30" s="696"/>
      <c r="E30" s="696"/>
      <c r="F30" s="696"/>
      <c r="G30" s="696"/>
      <c r="H30" s="696"/>
      <c r="I30" s="696"/>
      <c r="J30" s="696"/>
      <c r="K30" s="696"/>
      <c r="L30" s="696"/>
      <c r="M30" s="690"/>
      <c r="N30" s="690"/>
      <c r="O30" s="690"/>
      <c r="P30" s="690"/>
      <c r="Q30" s="690"/>
    </row>
    <row r="31" spans="1:17" s="539" customFormat="1" ht="11.45" customHeight="1" x14ac:dyDescent="0.2">
      <c r="A31" s="451"/>
      <c r="B31" s="451" t="s">
        <v>917</v>
      </c>
      <c r="C31" s="696" t="s">
        <v>918</v>
      </c>
      <c r="D31" s="699" t="s">
        <v>879</v>
      </c>
      <c r="E31" s="696" t="s">
        <v>589</v>
      </c>
      <c r="F31" s="696" t="s">
        <v>872</v>
      </c>
      <c r="G31" s="696" t="s">
        <v>872</v>
      </c>
      <c r="H31" s="696" t="s">
        <v>919</v>
      </c>
      <c r="I31" s="696" t="s">
        <v>868</v>
      </c>
      <c r="J31" s="696" t="s">
        <v>868</v>
      </c>
      <c r="K31" s="696" t="s">
        <v>868</v>
      </c>
      <c r="L31" s="696" t="s">
        <v>868</v>
      </c>
      <c r="M31" s="690"/>
      <c r="N31" s="690"/>
      <c r="O31" s="690"/>
      <c r="P31" s="690"/>
      <c r="Q31" s="690"/>
    </row>
    <row r="32" spans="1:17" s="539" customFormat="1" ht="2.4500000000000002" customHeight="1" x14ac:dyDescent="0.2">
      <c r="A32" s="451"/>
      <c r="B32" s="451"/>
      <c r="C32" s="696"/>
      <c r="D32" s="696"/>
      <c r="E32" s="696"/>
      <c r="F32" s="696"/>
      <c r="G32" s="696"/>
      <c r="H32" s="696"/>
      <c r="I32" s="696"/>
      <c r="J32" s="696"/>
      <c r="K32" s="696"/>
      <c r="L32" s="696"/>
      <c r="M32" s="690"/>
      <c r="N32" s="690"/>
      <c r="O32" s="690"/>
      <c r="P32" s="690"/>
      <c r="Q32" s="690"/>
    </row>
    <row r="33" spans="1:17" s="539" customFormat="1" ht="11.25" x14ac:dyDescent="0.2">
      <c r="A33" s="451" t="s">
        <v>920</v>
      </c>
      <c r="B33" s="451"/>
      <c r="C33" s="696"/>
      <c r="D33" s="696"/>
      <c r="E33" s="696"/>
      <c r="F33" s="696"/>
      <c r="G33" s="696"/>
      <c r="H33" s="696"/>
      <c r="I33" s="696"/>
      <c r="J33" s="696"/>
      <c r="K33" s="696"/>
      <c r="L33" s="696"/>
      <c r="M33" s="690"/>
      <c r="N33" s="690"/>
      <c r="O33" s="690"/>
      <c r="P33" s="690"/>
      <c r="Q33" s="690"/>
    </row>
    <row r="34" spans="1:17" s="539" customFormat="1" ht="11.45" customHeight="1" x14ac:dyDescent="0.2">
      <c r="A34" s="451" t="s">
        <v>921</v>
      </c>
      <c r="B34" s="451"/>
      <c r="C34" s="696" t="s">
        <v>922</v>
      </c>
      <c r="D34" s="696" t="s">
        <v>923</v>
      </c>
      <c r="E34" s="696" t="s">
        <v>924</v>
      </c>
      <c r="F34" s="697" t="s">
        <v>925</v>
      </c>
      <c r="G34" s="696" t="s">
        <v>926</v>
      </c>
      <c r="H34" s="696" t="s">
        <v>927</v>
      </c>
      <c r="I34" s="696" t="s">
        <v>928</v>
      </c>
      <c r="J34" s="697" t="s">
        <v>929</v>
      </c>
      <c r="K34" s="696" t="s">
        <v>930</v>
      </c>
      <c r="L34" s="696" t="s">
        <v>931</v>
      </c>
      <c r="M34" s="690"/>
      <c r="N34" s="690"/>
      <c r="O34" s="690"/>
      <c r="P34" s="690"/>
      <c r="Q34" s="690"/>
    </row>
    <row r="35" spans="1:17" s="539" customFormat="1" ht="1.7" customHeight="1" x14ac:dyDescent="0.2">
      <c r="A35" s="517"/>
      <c r="B35" s="517"/>
      <c r="C35" s="707"/>
      <c r="D35" s="707"/>
      <c r="E35" s="707"/>
      <c r="F35" s="707"/>
      <c r="G35" s="707"/>
      <c r="H35" s="707"/>
      <c r="I35" s="707"/>
      <c r="J35" s="707"/>
      <c r="K35" s="707"/>
      <c r="L35" s="707"/>
      <c r="M35" s="690"/>
      <c r="N35" s="690"/>
      <c r="O35" s="690"/>
      <c r="P35" s="690"/>
      <c r="Q35" s="690"/>
    </row>
    <row r="36" spans="1:17" s="539" customFormat="1" ht="1.9" customHeight="1" x14ac:dyDescent="0.2">
      <c r="A36" s="496"/>
      <c r="B36" s="496"/>
      <c r="C36" s="708"/>
      <c r="D36" s="708"/>
      <c r="E36" s="708"/>
      <c r="F36" s="708"/>
      <c r="G36" s="708"/>
      <c r="H36" s="708"/>
      <c r="I36" s="708"/>
      <c r="J36" s="708"/>
      <c r="K36" s="708"/>
      <c r="L36" s="708"/>
      <c r="M36" s="690"/>
      <c r="N36" s="690"/>
      <c r="O36" s="690"/>
      <c r="P36" s="690"/>
      <c r="Q36" s="690"/>
    </row>
    <row r="37" spans="1:17" ht="14.25" customHeight="1" x14ac:dyDescent="0.2">
      <c r="A37" s="709">
        <v>1</v>
      </c>
      <c r="B37" s="684" t="s">
        <v>932</v>
      </c>
      <c r="C37" s="708"/>
      <c r="D37" s="708"/>
      <c r="E37" s="708"/>
      <c r="F37" s="708"/>
      <c r="G37" s="708"/>
      <c r="H37" s="708"/>
      <c r="I37" s="708"/>
      <c r="J37" s="708"/>
      <c r="K37" s="708"/>
      <c r="L37" s="708"/>
    </row>
    <row r="38" spans="1:17" ht="19.5" customHeight="1" x14ac:dyDescent="0.15">
      <c r="A38" s="709">
        <v>2</v>
      </c>
      <c r="B38" s="820" t="s">
        <v>933</v>
      </c>
      <c r="C38" s="821"/>
      <c r="D38" s="821"/>
      <c r="E38" s="821"/>
      <c r="F38" s="821"/>
      <c r="G38" s="821"/>
      <c r="H38" s="821"/>
      <c r="I38" s="821"/>
      <c r="J38" s="821"/>
      <c r="K38" s="821"/>
      <c r="L38" s="821"/>
    </row>
    <row r="39" spans="1:17" ht="14.25" customHeight="1" x14ac:dyDescent="0.15">
      <c r="A39" s="709">
        <v>3</v>
      </c>
      <c r="B39" s="684" t="s">
        <v>934</v>
      </c>
      <c r="C39" s="712"/>
      <c r="D39" s="712"/>
      <c r="E39" s="712"/>
      <c r="F39" s="712"/>
      <c r="G39" s="712"/>
      <c r="H39" s="712"/>
      <c r="I39" s="712"/>
      <c r="J39" s="712"/>
      <c r="K39" s="712"/>
      <c r="L39" s="712"/>
    </row>
    <row r="40" spans="1:17" ht="27" customHeight="1" x14ac:dyDescent="0.15">
      <c r="A40" s="709">
        <v>4</v>
      </c>
      <c r="B40" s="820" t="s">
        <v>935</v>
      </c>
      <c r="C40" s="820"/>
      <c r="D40" s="820"/>
      <c r="E40" s="820"/>
      <c r="F40" s="820"/>
      <c r="G40" s="820"/>
      <c r="H40" s="820"/>
      <c r="I40" s="820"/>
      <c r="J40" s="820"/>
      <c r="K40" s="820"/>
      <c r="L40" s="820"/>
    </row>
    <row r="41" spans="1:17" ht="19.5" customHeight="1" x14ac:dyDescent="0.15">
      <c r="A41" s="709">
        <v>5</v>
      </c>
      <c r="B41" s="828" t="s">
        <v>936</v>
      </c>
      <c r="C41" s="829"/>
      <c r="D41" s="829"/>
      <c r="E41" s="829"/>
      <c r="F41" s="829"/>
      <c r="G41" s="829"/>
      <c r="H41" s="829"/>
      <c r="I41" s="829"/>
      <c r="J41" s="829"/>
      <c r="K41" s="829"/>
      <c r="L41" s="829"/>
      <c r="Q41" s="713" t="s">
        <v>125</v>
      </c>
    </row>
    <row r="42" spans="1:17" ht="21" customHeight="1" x14ac:dyDescent="0.15">
      <c r="A42" s="709">
        <v>6</v>
      </c>
      <c r="B42" s="827" t="s">
        <v>937</v>
      </c>
      <c r="C42" s="827"/>
      <c r="D42" s="827"/>
      <c r="E42" s="827"/>
      <c r="F42" s="827"/>
      <c r="G42" s="827"/>
      <c r="H42" s="827"/>
      <c r="I42" s="827"/>
      <c r="J42" s="827"/>
      <c r="K42" s="827"/>
      <c r="L42" s="827"/>
    </row>
    <row r="43" spans="1:17" ht="30" customHeight="1" x14ac:dyDescent="0.15">
      <c r="A43" s="709">
        <v>7</v>
      </c>
      <c r="B43" s="827" t="s">
        <v>938</v>
      </c>
      <c r="C43" s="827"/>
      <c r="D43" s="827"/>
      <c r="E43" s="827"/>
      <c r="F43" s="827"/>
      <c r="G43" s="827"/>
      <c r="H43" s="827"/>
      <c r="I43" s="827"/>
      <c r="J43" s="827"/>
      <c r="K43" s="827"/>
      <c r="L43" s="827"/>
    </row>
    <row r="44" spans="1:17" ht="78.75" customHeight="1" x14ac:dyDescent="0.15">
      <c r="A44" s="709">
        <v>8</v>
      </c>
      <c r="B44" s="830" t="s">
        <v>939</v>
      </c>
      <c r="C44" s="827"/>
      <c r="D44" s="827"/>
      <c r="E44" s="827"/>
      <c r="F44" s="827"/>
      <c r="G44" s="827"/>
      <c r="H44" s="827"/>
      <c r="I44" s="827"/>
      <c r="J44" s="827"/>
      <c r="K44" s="827"/>
      <c r="L44" s="827"/>
    </row>
    <row r="45" spans="1:17" ht="20.25" customHeight="1" x14ac:dyDescent="0.15">
      <c r="A45" s="709">
        <v>9</v>
      </c>
      <c r="B45" s="830" t="s">
        <v>940</v>
      </c>
      <c r="C45" s="831"/>
      <c r="D45" s="831"/>
      <c r="E45" s="831"/>
      <c r="F45" s="831"/>
      <c r="G45" s="831"/>
      <c r="H45" s="831"/>
      <c r="I45" s="831"/>
      <c r="J45" s="831"/>
      <c r="K45" s="831"/>
      <c r="L45" s="831"/>
    </row>
    <row r="46" spans="1:17" ht="20.25" customHeight="1" x14ac:dyDescent="0.15">
      <c r="A46" s="709">
        <v>10</v>
      </c>
      <c r="B46" s="827" t="s">
        <v>941</v>
      </c>
      <c r="C46" s="827"/>
      <c r="D46" s="827"/>
      <c r="E46" s="827"/>
      <c r="F46" s="827"/>
      <c r="G46" s="827"/>
      <c r="H46" s="827"/>
      <c r="I46" s="827"/>
      <c r="J46" s="827"/>
      <c r="K46" s="827"/>
      <c r="L46" s="827"/>
    </row>
    <row r="47" spans="1:17" x14ac:dyDescent="0.2">
      <c r="A47" s="520"/>
      <c r="C47" s="715"/>
      <c r="D47" s="715"/>
      <c r="E47" s="715"/>
      <c r="F47" s="715"/>
      <c r="G47" s="715"/>
      <c r="H47" s="715"/>
      <c r="I47" s="715"/>
      <c r="J47" s="715"/>
      <c r="K47" s="715"/>
      <c r="L47" s="715"/>
    </row>
    <row r="48" spans="1:17" x14ac:dyDescent="0.2">
      <c r="A48" s="711"/>
      <c r="B48" s="711"/>
      <c r="C48" s="715"/>
      <c r="D48" s="715"/>
      <c r="E48" s="715"/>
      <c r="F48" s="715"/>
      <c r="G48" s="715"/>
      <c r="H48" s="715"/>
      <c r="I48" s="715"/>
      <c r="J48" s="715"/>
      <c r="K48" s="715"/>
      <c r="L48" s="715"/>
      <c r="M48" s="711"/>
      <c r="N48" s="711"/>
      <c r="O48" s="711"/>
      <c r="P48" s="711"/>
      <c r="Q48" s="711"/>
    </row>
    <row r="49" spans="1:17" x14ac:dyDescent="0.2">
      <c r="A49" s="711"/>
      <c r="B49" s="711"/>
      <c r="C49" s="715"/>
      <c r="D49" s="715"/>
      <c r="E49" s="715"/>
      <c r="F49" s="715"/>
      <c r="G49" s="715"/>
      <c r="H49" s="715"/>
      <c r="I49" s="715"/>
      <c r="J49" s="715"/>
      <c r="K49" s="715"/>
      <c r="L49" s="715"/>
      <c r="M49" s="711"/>
      <c r="N49" s="711"/>
      <c r="O49" s="711"/>
      <c r="P49" s="711"/>
      <c r="Q49" s="711"/>
    </row>
    <row r="50" spans="1:17" x14ac:dyDescent="0.2">
      <c r="A50" s="711"/>
      <c r="B50" s="711"/>
      <c r="C50" s="715"/>
      <c r="D50" s="715"/>
      <c r="E50" s="715"/>
      <c r="F50" s="715"/>
      <c r="G50" s="715"/>
      <c r="H50" s="715"/>
      <c r="I50" s="715"/>
      <c r="J50" s="715"/>
      <c r="K50" s="715"/>
      <c r="L50" s="715"/>
      <c r="M50" s="711"/>
      <c r="N50" s="711"/>
      <c r="O50" s="711"/>
      <c r="P50" s="711"/>
      <c r="Q50" s="711"/>
    </row>
    <row r="51" spans="1:17" x14ac:dyDescent="0.2">
      <c r="A51" s="711"/>
      <c r="B51" s="711"/>
      <c r="M51" s="711"/>
      <c r="N51" s="711"/>
      <c r="O51" s="711"/>
      <c r="P51" s="711"/>
      <c r="Q51" s="711"/>
    </row>
    <row r="52" spans="1:17" x14ac:dyDescent="0.2">
      <c r="A52" s="711"/>
      <c r="B52" s="711"/>
      <c r="M52" s="711"/>
      <c r="N52" s="711"/>
      <c r="O52" s="711"/>
      <c r="P52" s="711"/>
      <c r="Q52" s="711"/>
    </row>
    <row r="53" spans="1:17" x14ac:dyDescent="0.2">
      <c r="A53" s="711"/>
      <c r="B53" s="711"/>
      <c r="M53" s="711"/>
      <c r="N53" s="711"/>
      <c r="O53" s="711"/>
      <c r="P53" s="711"/>
      <c r="Q53" s="711"/>
    </row>
    <row r="54" spans="1:17" x14ac:dyDescent="0.2">
      <c r="A54" s="711"/>
      <c r="B54" s="711"/>
      <c r="M54" s="711"/>
      <c r="N54" s="711"/>
      <c r="O54" s="711"/>
      <c r="P54" s="711"/>
      <c r="Q54" s="711"/>
    </row>
    <row r="55" spans="1:17" x14ac:dyDescent="0.2">
      <c r="A55" s="711"/>
      <c r="B55" s="711"/>
      <c r="M55" s="711"/>
      <c r="N55" s="711"/>
      <c r="O55" s="711"/>
      <c r="P55" s="711"/>
      <c r="Q55" s="711"/>
    </row>
    <row r="56" spans="1:17" x14ac:dyDescent="0.2">
      <c r="A56" s="711"/>
      <c r="B56" s="711"/>
      <c r="M56" s="711"/>
      <c r="N56" s="711"/>
      <c r="O56" s="711"/>
      <c r="P56" s="711"/>
      <c r="Q56" s="711"/>
    </row>
    <row r="57" spans="1:17" x14ac:dyDescent="0.2">
      <c r="A57" s="711"/>
      <c r="B57" s="711"/>
      <c r="M57" s="711"/>
      <c r="N57" s="711"/>
      <c r="O57" s="711"/>
      <c r="P57" s="711"/>
      <c r="Q57" s="711"/>
    </row>
    <row r="58" spans="1:17" x14ac:dyDescent="0.2">
      <c r="A58" s="711"/>
      <c r="B58" s="711"/>
      <c r="M58" s="711"/>
      <c r="N58" s="711"/>
      <c r="O58" s="711"/>
      <c r="P58" s="711"/>
      <c r="Q58" s="711"/>
    </row>
    <row r="59" spans="1:17" x14ac:dyDescent="0.2">
      <c r="A59" s="711"/>
      <c r="B59" s="711"/>
      <c r="M59" s="711"/>
      <c r="N59" s="711"/>
      <c r="O59" s="711"/>
      <c r="P59" s="711"/>
      <c r="Q59" s="711"/>
    </row>
    <row r="60" spans="1:17" x14ac:dyDescent="0.2">
      <c r="A60" s="711"/>
      <c r="B60" s="711"/>
      <c r="M60" s="711"/>
      <c r="N60" s="711"/>
      <c r="O60" s="711"/>
      <c r="P60" s="711"/>
      <c r="Q60" s="711"/>
    </row>
    <row r="61" spans="1:17" x14ac:dyDescent="0.2">
      <c r="A61" s="711"/>
      <c r="B61" s="711"/>
      <c r="M61" s="711"/>
      <c r="N61" s="711"/>
      <c r="O61" s="711"/>
      <c r="P61" s="711"/>
      <c r="Q61" s="711"/>
    </row>
    <row r="62" spans="1:17" x14ac:dyDescent="0.2">
      <c r="A62" s="711"/>
      <c r="B62" s="711"/>
      <c r="M62" s="711"/>
      <c r="N62" s="711"/>
      <c r="O62" s="711"/>
      <c r="P62" s="711"/>
      <c r="Q62" s="711"/>
    </row>
    <row r="63" spans="1:17" x14ac:dyDescent="0.2">
      <c r="A63" s="711"/>
      <c r="B63" s="711"/>
      <c r="M63" s="711"/>
      <c r="N63" s="711"/>
      <c r="O63" s="711"/>
      <c r="P63" s="711"/>
      <c r="Q63" s="711"/>
    </row>
    <row r="64" spans="1:17" x14ac:dyDescent="0.2">
      <c r="M64" s="711"/>
      <c r="N64" s="711"/>
      <c r="O64" s="711"/>
      <c r="P64" s="711"/>
      <c r="Q64" s="711"/>
    </row>
    <row r="65" spans="1:17" ht="11.25" x14ac:dyDescent="0.2">
      <c r="A65" s="716"/>
      <c r="B65" s="716"/>
      <c r="C65" s="717"/>
      <c r="D65" s="717"/>
      <c r="E65" s="717"/>
      <c r="F65" s="717"/>
      <c r="G65" s="717"/>
      <c r="H65" s="717"/>
      <c r="I65" s="717"/>
      <c r="J65" s="717"/>
      <c r="K65" s="717"/>
      <c r="L65" s="717"/>
      <c r="M65" s="711"/>
      <c r="N65" s="711"/>
      <c r="O65" s="711"/>
      <c r="P65" s="711"/>
      <c r="Q65" s="711"/>
    </row>
    <row r="66" spans="1:17" ht="11.25" x14ac:dyDescent="0.2">
      <c r="A66" s="716"/>
      <c r="B66" s="716"/>
      <c r="C66" s="717"/>
      <c r="D66" s="717"/>
      <c r="E66" s="717"/>
      <c r="F66" s="717"/>
      <c r="G66" s="717"/>
      <c r="H66" s="717"/>
      <c r="I66" s="717"/>
      <c r="J66" s="717"/>
      <c r="K66" s="717"/>
      <c r="L66" s="717"/>
      <c r="M66" s="711"/>
      <c r="N66" s="711"/>
      <c r="O66" s="711"/>
      <c r="P66" s="711"/>
      <c r="Q66" s="711"/>
    </row>
    <row r="67" spans="1:17" ht="11.25" x14ac:dyDescent="0.2">
      <c r="A67" s="716"/>
      <c r="B67" s="716"/>
      <c r="C67" s="717"/>
      <c r="D67" s="717"/>
      <c r="E67" s="717"/>
      <c r="F67" s="717"/>
      <c r="G67" s="717"/>
      <c r="H67" s="717"/>
      <c r="I67" s="717"/>
      <c r="J67" s="717"/>
      <c r="K67" s="717"/>
      <c r="L67" s="717"/>
      <c r="M67" s="711"/>
      <c r="N67" s="711"/>
      <c r="O67" s="711"/>
      <c r="P67" s="711"/>
      <c r="Q67" s="711"/>
    </row>
    <row r="68" spans="1:17" ht="11.25" x14ac:dyDescent="0.2">
      <c r="A68" s="716"/>
      <c r="B68" s="716"/>
      <c r="C68" s="717"/>
      <c r="D68" s="717"/>
      <c r="E68" s="717"/>
      <c r="F68" s="717"/>
      <c r="G68" s="717"/>
      <c r="H68" s="717"/>
      <c r="I68" s="717"/>
      <c r="J68" s="717"/>
      <c r="K68" s="717"/>
      <c r="L68" s="717"/>
      <c r="M68" s="711"/>
      <c r="N68" s="711"/>
      <c r="O68" s="711"/>
      <c r="P68" s="711"/>
      <c r="Q68" s="711"/>
    </row>
    <row r="69" spans="1:17" ht="11.25" x14ac:dyDescent="0.2">
      <c r="A69" s="716"/>
      <c r="B69" s="716"/>
      <c r="C69" s="717"/>
      <c r="D69" s="717"/>
      <c r="E69" s="717"/>
      <c r="F69" s="717"/>
      <c r="G69" s="717"/>
      <c r="H69" s="717"/>
      <c r="I69" s="717"/>
      <c r="J69" s="717"/>
      <c r="K69" s="717"/>
      <c r="L69" s="717"/>
      <c r="M69" s="711"/>
      <c r="N69" s="711"/>
      <c r="O69" s="711"/>
      <c r="P69" s="711"/>
      <c r="Q69" s="711"/>
    </row>
    <row r="70" spans="1:17" ht="11.25" x14ac:dyDescent="0.2">
      <c r="A70" s="716"/>
      <c r="B70" s="716"/>
      <c r="C70" s="717"/>
      <c r="D70" s="717"/>
      <c r="E70" s="717"/>
      <c r="F70" s="717"/>
      <c r="G70" s="717"/>
      <c r="H70" s="717"/>
      <c r="I70" s="717"/>
      <c r="J70" s="717"/>
      <c r="K70" s="717"/>
      <c r="L70" s="717"/>
      <c r="M70" s="711"/>
      <c r="N70" s="711"/>
      <c r="O70" s="711"/>
      <c r="P70" s="711"/>
      <c r="Q70" s="711"/>
    </row>
    <row r="71" spans="1:17" ht="11.25" x14ac:dyDescent="0.2">
      <c r="A71" s="716"/>
      <c r="B71" s="716"/>
      <c r="C71" s="717"/>
      <c r="D71" s="717"/>
      <c r="E71" s="717"/>
      <c r="F71" s="717"/>
      <c r="G71" s="717"/>
      <c r="H71" s="717"/>
      <c r="I71" s="717"/>
      <c r="J71" s="717"/>
      <c r="K71" s="717"/>
      <c r="L71" s="717"/>
      <c r="M71" s="711"/>
      <c r="N71" s="711"/>
      <c r="O71" s="711"/>
      <c r="P71" s="711"/>
      <c r="Q71" s="711"/>
    </row>
    <row r="72" spans="1:17" ht="11.25" x14ac:dyDescent="0.2">
      <c r="A72" s="716"/>
      <c r="B72" s="716"/>
      <c r="C72" s="717"/>
      <c r="D72" s="717"/>
      <c r="E72" s="717"/>
      <c r="F72" s="717"/>
      <c r="G72" s="717"/>
      <c r="H72" s="717"/>
      <c r="I72" s="717"/>
      <c r="J72" s="717"/>
      <c r="K72" s="717"/>
      <c r="L72" s="717"/>
      <c r="M72" s="711"/>
      <c r="N72" s="711"/>
      <c r="O72" s="711"/>
      <c r="P72" s="711"/>
      <c r="Q72" s="711"/>
    </row>
    <row r="73" spans="1:17" ht="11.25" x14ac:dyDescent="0.2">
      <c r="A73" s="716"/>
      <c r="B73" s="716"/>
      <c r="C73" s="717"/>
      <c r="D73" s="717"/>
      <c r="E73" s="717"/>
      <c r="F73" s="717"/>
      <c r="G73" s="717"/>
      <c r="H73" s="717"/>
      <c r="I73" s="717"/>
      <c r="J73" s="717"/>
      <c r="K73" s="717"/>
      <c r="L73" s="717"/>
      <c r="M73" s="711"/>
      <c r="N73" s="711"/>
      <c r="O73" s="711"/>
      <c r="P73" s="711"/>
      <c r="Q73" s="711"/>
    </row>
    <row r="74" spans="1:17" ht="11.25" x14ac:dyDescent="0.2">
      <c r="A74" s="716"/>
      <c r="B74" s="716"/>
      <c r="C74" s="717"/>
      <c r="D74" s="717"/>
      <c r="E74" s="717"/>
      <c r="F74" s="717"/>
      <c r="G74" s="717"/>
      <c r="H74" s="717"/>
      <c r="I74" s="717"/>
      <c r="J74" s="717"/>
      <c r="K74" s="717"/>
      <c r="L74" s="717"/>
      <c r="M74" s="711"/>
      <c r="N74" s="711"/>
      <c r="O74" s="711"/>
      <c r="P74" s="711"/>
      <c r="Q74" s="711"/>
    </row>
    <row r="75" spans="1:17" ht="11.25" x14ac:dyDescent="0.2">
      <c r="A75" s="716"/>
      <c r="B75" s="716"/>
      <c r="C75" s="717"/>
      <c r="D75" s="717"/>
      <c r="E75" s="717"/>
      <c r="F75" s="717"/>
      <c r="G75" s="717"/>
      <c r="H75" s="717"/>
      <c r="I75" s="717"/>
      <c r="J75" s="717"/>
      <c r="K75" s="717"/>
      <c r="L75" s="717"/>
      <c r="M75" s="711"/>
      <c r="N75" s="711"/>
      <c r="O75" s="711"/>
      <c r="P75" s="711"/>
      <c r="Q75" s="711"/>
    </row>
    <row r="76" spans="1:17" ht="11.25" x14ac:dyDescent="0.2">
      <c r="A76" s="716"/>
      <c r="B76" s="716"/>
      <c r="C76" s="717"/>
      <c r="D76" s="717"/>
      <c r="E76" s="717"/>
      <c r="F76" s="717"/>
      <c r="G76" s="717"/>
      <c r="H76" s="717"/>
      <c r="I76" s="717"/>
      <c r="J76" s="717"/>
      <c r="K76" s="717"/>
      <c r="L76" s="717"/>
      <c r="M76" s="711"/>
      <c r="N76" s="711"/>
      <c r="O76" s="711"/>
      <c r="P76" s="711"/>
      <c r="Q76" s="711"/>
    </row>
    <row r="77" spans="1:17" ht="11.25" x14ac:dyDescent="0.2">
      <c r="A77" s="716"/>
      <c r="B77" s="716"/>
      <c r="C77" s="717"/>
      <c r="D77" s="717"/>
      <c r="E77" s="717"/>
      <c r="F77" s="717"/>
      <c r="G77" s="717"/>
      <c r="H77" s="717"/>
      <c r="I77" s="717"/>
      <c r="J77" s="717"/>
      <c r="K77" s="717"/>
      <c r="L77" s="717"/>
      <c r="M77" s="711"/>
      <c r="N77" s="711"/>
      <c r="O77" s="711"/>
      <c r="P77" s="711"/>
      <c r="Q77" s="711"/>
    </row>
    <row r="78" spans="1:17" x14ac:dyDescent="0.2">
      <c r="C78" s="715"/>
      <c r="D78" s="715"/>
      <c r="E78" s="715"/>
      <c r="F78" s="715"/>
      <c r="G78" s="715"/>
      <c r="H78" s="715"/>
      <c r="I78" s="715"/>
      <c r="J78" s="715"/>
      <c r="K78" s="715"/>
      <c r="L78" s="715"/>
      <c r="M78" s="711"/>
      <c r="N78" s="711"/>
      <c r="O78" s="711"/>
      <c r="P78" s="711"/>
      <c r="Q78" s="711"/>
    </row>
    <row r="79" spans="1:17" x14ac:dyDescent="0.2">
      <c r="C79" s="715"/>
      <c r="D79" s="715"/>
      <c r="E79" s="715"/>
      <c r="F79" s="715"/>
      <c r="G79" s="715"/>
      <c r="H79" s="715"/>
      <c r="I79" s="715"/>
      <c r="J79" s="715"/>
      <c r="K79" s="715"/>
      <c r="L79" s="715"/>
      <c r="M79" s="711"/>
      <c r="N79" s="711"/>
      <c r="O79" s="711"/>
      <c r="P79" s="711"/>
      <c r="Q79" s="711"/>
    </row>
    <row r="80" spans="1:17" x14ac:dyDescent="0.2">
      <c r="A80" s="711"/>
      <c r="B80" s="711"/>
      <c r="C80" s="715"/>
      <c r="D80" s="715"/>
      <c r="E80" s="715"/>
      <c r="F80" s="715"/>
      <c r="G80" s="715"/>
      <c r="H80" s="715"/>
      <c r="I80" s="715"/>
      <c r="J80" s="715"/>
      <c r="K80" s="715"/>
      <c r="L80" s="715"/>
      <c r="M80" s="711"/>
      <c r="N80" s="711"/>
      <c r="O80" s="711"/>
      <c r="P80" s="711"/>
      <c r="Q80" s="711"/>
    </row>
    <row r="81" spans="1:17" x14ac:dyDescent="0.2">
      <c r="A81" s="711"/>
      <c r="B81" s="711"/>
      <c r="C81" s="715"/>
      <c r="D81" s="715"/>
      <c r="E81" s="715"/>
      <c r="F81" s="715"/>
      <c r="G81" s="715"/>
      <c r="H81" s="715"/>
      <c r="I81" s="715"/>
      <c r="J81" s="715"/>
      <c r="K81" s="715"/>
      <c r="L81" s="715"/>
      <c r="M81" s="711"/>
      <c r="N81" s="711"/>
      <c r="O81" s="711"/>
      <c r="P81" s="711"/>
      <c r="Q81" s="711"/>
    </row>
    <row r="82" spans="1:17" x14ac:dyDescent="0.2">
      <c r="A82" s="711"/>
      <c r="B82" s="711"/>
      <c r="C82" s="715"/>
      <c r="D82" s="715"/>
      <c r="E82" s="715"/>
      <c r="F82" s="715"/>
      <c r="G82" s="715"/>
      <c r="H82" s="715"/>
      <c r="I82" s="715"/>
      <c r="J82" s="715"/>
      <c r="K82" s="715"/>
      <c r="L82" s="715"/>
      <c r="M82" s="711"/>
      <c r="N82" s="711"/>
      <c r="O82" s="711"/>
      <c r="P82" s="711"/>
      <c r="Q82" s="711"/>
    </row>
    <row r="83" spans="1:17" x14ac:dyDescent="0.2">
      <c r="A83" s="711"/>
      <c r="B83" s="711"/>
      <c r="C83" s="715"/>
      <c r="D83" s="715"/>
      <c r="E83" s="715"/>
      <c r="F83" s="715"/>
      <c r="G83" s="715"/>
      <c r="H83" s="715"/>
      <c r="I83" s="715"/>
      <c r="J83" s="715"/>
      <c r="K83" s="715"/>
      <c r="L83" s="715"/>
      <c r="M83" s="711"/>
      <c r="N83" s="711"/>
      <c r="O83" s="711"/>
      <c r="P83" s="711"/>
      <c r="Q83" s="711"/>
    </row>
    <row r="84" spans="1:17" x14ac:dyDescent="0.2">
      <c r="A84" s="711"/>
      <c r="B84" s="711"/>
      <c r="C84" s="715"/>
      <c r="D84" s="715"/>
      <c r="E84" s="715"/>
      <c r="F84" s="715"/>
      <c r="G84" s="715"/>
      <c r="H84" s="715"/>
      <c r="I84" s="715"/>
      <c r="J84" s="715"/>
      <c r="K84" s="715"/>
      <c r="L84" s="715"/>
      <c r="M84" s="711"/>
      <c r="N84" s="711"/>
      <c r="O84" s="711"/>
      <c r="P84" s="711"/>
      <c r="Q84" s="711"/>
    </row>
    <row r="85" spans="1:17" x14ac:dyDescent="0.2">
      <c r="A85" s="711"/>
      <c r="B85" s="711"/>
      <c r="C85" s="715"/>
      <c r="D85" s="715"/>
      <c r="E85" s="715"/>
      <c r="F85" s="715"/>
      <c r="G85" s="715"/>
      <c r="H85" s="715"/>
      <c r="I85" s="715"/>
      <c r="J85" s="715"/>
      <c r="K85" s="715"/>
      <c r="L85" s="715"/>
      <c r="M85" s="711"/>
      <c r="N85" s="711"/>
      <c r="O85" s="711"/>
      <c r="P85" s="711"/>
      <c r="Q85" s="711"/>
    </row>
    <row r="86" spans="1:17" x14ac:dyDescent="0.2">
      <c r="A86" s="711"/>
      <c r="B86" s="711"/>
      <c r="C86" s="715"/>
      <c r="D86" s="715"/>
      <c r="E86" s="715"/>
      <c r="F86" s="715"/>
      <c r="G86" s="715"/>
      <c r="H86" s="715"/>
      <c r="I86" s="715"/>
      <c r="J86" s="715"/>
      <c r="K86" s="715"/>
      <c r="L86" s="715"/>
      <c r="M86" s="711"/>
      <c r="N86" s="711"/>
      <c r="O86" s="711"/>
      <c r="P86" s="711"/>
      <c r="Q86" s="711"/>
    </row>
    <row r="87" spans="1:17" x14ac:dyDescent="0.2">
      <c r="A87" s="711"/>
      <c r="B87" s="711"/>
      <c r="C87" s="715"/>
      <c r="D87" s="715"/>
      <c r="E87" s="715"/>
      <c r="F87" s="715"/>
      <c r="G87" s="715"/>
      <c r="H87" s="715"/>
      <c r="I87" s="715"/>
      <c r="J87" s="715"/>
      <c r="K87" s="715"/>
      <c r="L87" s="715"/>
      <c r="M87" s="711"/>
      <c r="N87" s="711"/>
      <c r="O87" s="711"/>
      <c r="P87" s="711"/>
      <c r="Q87" s="711"/>
    </row>
    <row r="88" spans="1:17" x14ac:dyDescent="0.2">
      <c r="A88" s="711"/>
      <c r="B88" s="711"/>
      <c r="C88" s="715"/>
      <c r="D88" s="715"/>
      <c r="E88" s="715"/>
      <c r="F88" s="715"/>
      <c r="G88" s="715"/>
      <c r="H88" s="715"/>
      <c r="I88" s="715"/>
      <c r="J88" s="715"/>
      <c r="K88" s="715"/>
      <c r="L88" s="715"/>
      <c r="M88" s="711"/>
      <c r="N88" s="711"/>
      <c r="O88" s="711"/>
      <c r="P88" s="711"/>
      <c r="Q88" s="711"/>
    </row>
    <row r="89" spans="1:17" x14ac:dyDescent="0.2">
      <c r="A89" s="711"/>
      <c r="B89" s="711"/>
      <c r="C89" s="715"/>
      <c r="D89" s="715"/>
      <c r="E89" s="715"/>
      <c r="F89" s="715"/>
      <c r="G89" s="715"/>
      <c r="H89" s="715"/>
      <c r="I89" s="715"/>
      <c r="J89" s="715"/>
      <c r="K89" s="715"/>
      <c r="L89" s="715"/>
      <c r="M89" s="711"/>
      <c r="N89" s="711"/>
      <c r="O89" s="711"/>
      <c r="P89" s="711"/>
      <c r="Q89" s="711"/>
    </row>
    <row r="90" spans="1:17" x14ac:dyDescent="0.2">
      <c r="A90" s="711"/>
      <c r="B90" s="711"/>
      <c r="C90" s="715"/>
      <c r="D90" s="715"/>
      <c r="E90" s="715"/>
      <c r="F90" s="715"/>
      <c r="G90" s="715"/>
      <c r="H90" s="715"/>
      <c r="I90" s="715"/>
      <c r="J90" s="715"/>
      <c r="K90" s="715"/>
      <c r="L90" s="715"/>
      <c r="M90" s="711"/>
      <c r="N90" s="711"/>
      <c r="O90" s="711"/>
      <c r="P90" s="711"/>
      <c r="Q90" s="711"/>
    </row>
    <row r="91" spans="1:17" x14ac:dyDescent="0.2">
      <c r="A91" s="711"/>
      <c r="B91" s="711"/>
      <c r="C91" s="715"/>
      <c r="D91" s="715"/>
      <c r="E91" s="715"/>
      <c r="F91" s="715"/>
      <c r="G91" s="715"/>
      <c r="H91" s="715"/>
      <c r="I91" s="715"/>
      <c r="J91" s="715"/>
      <c r="K91" s="715"/>
      <c r="L91" s="715"/>
      <c r="M91" s="711"/>
      <c r="N91" s="711"/>
      <c r="O91" s="711"/>
      <c r="P91" s="711"/>
      <c r="Q91" s="711"/>
    </row>
    <row r="92" spans="1:17" x14ac:dyDescent="0.2">
      <c r="A92" s="711"/>
      <c r="B92" s="711"/>
      <c r="C92" s="715"/>
      <c r="D92" s="715"/>
      <c r="E92" s="715"/>
      <c r="F92" s="715"/>
      <c r="G92" s="715"/>
      <c r="H92" s="715"/>
      <c r="I92" s="715"/>
      <c r="J92" s="715"/>
      <c r="K92" s="715"/>
      <c r="L92" s="715"/>
      <c r="M92" s="711"/>
      <c r="N92" s="711"/>
      <c r="O92" s="711"/>
      <c r="P92" s="711"/>
      <c r="Q92" s="711"/>
    </row>
    <row r="93" spans="1:17" x14ac:dyDescent="0.2">
      <c r="A93" s="711"/>
      <c r="B93" s="711"/>
      <c r="C93" s="715"/>
      <c r="D93" s="715"/>
      <c r="E93" s="715"/>
      <c r="F93" s="715"/>
      <c r="G93" s="715"/>
      <c r="H93" s="715"/>
      <c r="I93" s="715"/>
      <c r="J93" s="715"/>
      <c r="K93" s="715"/>
      <c r="L93" s="715"/>
      <c r="M93" s="711"/>
      <c r="N93" s="711"/>
      <c r="O93" s="711"/>
      <c r="P93" s="711"/>
      <c r="Q93" s="711"/>
    </row>
    <row r="94" spans="1:17" x14ac:dyDescent="0.2">
      <c r="A94" s="711"/>
      <c r="B94" s="711"/>
      <c r="C94" s="715"/>
      <c r="D94" s="715"/>
      <c r="E94" s="715"/>
      <c r="F94" s="715"/>
      <c r="G94" s="715"/>
      <c r="H94" s="715"/>
      <c r="I94" s="715"/>
      <c r="J94" s="715"/>
      <c r="K94" s="715"/>
      <c r="L94" s="715"/>
      <c r="M94" s="711"/>
      <c r="N94" s="711"/>
      <c r="O94" s="711"/>
      <c r="P94" s="711"/>
      <c r="Q94" s="711"/>
    </row>
    <row r="95" spans="1:17" x14ac:dyDescent="0.2">
      <c r="A95" s="711"/>
      <c r="B95" s="711"/>
      <c r="C95" s="715"/>
      <c r="D95" s="715"/>
      <c r="E95" s="715"/>
      <c r="F95" s="715"/>
      <c r="G95" s="715"/>
      <c r="H95" s="715"/>
      <c r="I95" s="715"/>
      <c r="J95" s="715"/>
      <c r="K95" s="715"/>
      <c r="L95" s="715"/>
      <c r="M95" s="711"/>
      <c r="N95" s="711"/>
      <c r="O95" s="711"/>
      <c r="P95" s="711"/>
      <c r="Q95" s="711"/>
    </row>
    <row r="96" spans="1:17" x14ac:dyDescent="0.2">
      <c r="A96" s="711"/>
      <c r="B96" s="711"/>
      <c r="C96" s="715"/>
      <c r="D96" s="715"/>
      <c r="E96" s="715"/>
      <c r="F96" s="715"/>
      <c r="G96" s="715"/>
      <c r="H96" s="715"/>
      <c r="I96" s="715"/>
      <c r="J96" s="715"/>
      <c r="K96" s="715"/>
      <c r="L96" s="715"/>
      <c r="M96" s="711"/>
      <c r="N96" s="711"/>
      <c r="O96" s="711"/>
      <c r="P96" s="711"/>
      <c r="Q96" s="711"/>
    </row>
    <row r="97" spans="1:17" x14ac:dyDescent="0.2">
      <c r="A97" s="711"/>
      <c r="B97" s="711"/>
      <c r="C97" s="715"/>
      <c r="D97" s="715"/>
      <c r="E97" s="715"/>
      <c r="F97" s="715"/>
      <c r="G97" s="715"/>
      <c r="H97" s="715"/>
      <c r="I97" s="715"/>
      <c r="J97" s="715"/>
      <c r="K97" s="715"/>
      <c r="L97" s="715"/>
      <c r="M97" s="711"/>
      <c r="N97" s="711"/>
      <c r="O97" s="711"/>
      <c r="P97" s="711"/>
      <c r="Q97" s="711"/>
    </row>
    <row r="98" spans="1:17" x14ac:dyDescent="0.2">
      <c r="A98" s="711"/>
      <c r="B98" s="711"/>
      <c r="C98" s="715"/>
      <c r="D98" s="715"/>
      <c r="E98" s="715"/>
      <c r="F98" s="715"/>
      <c r="G98" s="715"/>
      <c r="H98" s="715"/>
      <c r="I98" s="715"/>
      <c r="J98" s="715"/>
      <c r="K98" s="715"/>
      <c r="L98" s="715"/>
      <c r="M98" s="711"/>
      <c r="N98" s="711"/>
      <c r="O98" s="711"/>
      <c r="P98" s="711"/>
      <c r="Q98" s="711"/>
    </row>
    <row r="99" spans="1:17" x14ac:dyDescent="0.2">
      <c r="A99" s="711"/>
      <c r="B99" s="711"/>
      <c r="M99" s="711"/>
      <c r="N99" s="711"/>
      <c r="O99" s="711"/>
      <c r="P99" s="711"/>
      <c r="Q99" s="711"/>
    </row>
    <row r="100" spans="1:17" x14ac:dyDescent="0.2">
      <c r="A100" s="711"/>
      <c r="B100" s="711"/>
      <c r="M100" s="711"/>
      <c r="N100" s="711"/>
      <c r="O100" s="711"/>
      <c r="P100" s="711"/>
      <c r="Q100" s="711"/>
    </row>
    <row r="101" spans="1:17" x14ac:dyDescent="0.2">
      <c r="A101" s="711"/>
      <c r="B101" s="711"/>
      <c r="M101" s="711"/>
      <c r="N101" s="711"/>
      <c r="O101" s="711"/>
      <c r="P101" s="711"/>
      <c r="Q101" s="711"/>
    </row>
    <row r="102" spans="1:17" x14ac:dyDescent="0.2">
      <c r="A102" s="711"/>
      <c r="B102" s="711"/>
      <c r="M102" s="711"/>
      <c r="N102" s="711"/>
      <c r="O102" s="711"/>
      <c r="P102" s="711"/>
      <c r="Q102" s="711"/>
    </row>
    <row r="103" spans="1:17" x14ac:dyDescent="0.2">
      <c r="A103" s="711"/>
      <c r="B103" s="711"/>
      <c r="M103" s="711"/>
      <c r="N103" s="711"/>
      <c r="O103" s="711"/>
      <c r="P103" s="711"/>
      <c r="Q103" s="711"/>
    </row>
    <row r="104" spans="1:17" x14ac:dyDescent="0.2">
      <c r="A104" s="711"/>
      <c r="B104" s="711"/>
      <c r="M104" s="711"/>
      <c r="N104" s="711"/>
      <c r="O104" s="711"/>
      <c r="P104" s="711"/>
      <c r="Q104" s="711"/>
    </row>
    <row r="105" spans="1:17" x14ac:dyDescent="0.2">
      <c r="A105" s="711"/>
      <c r="B105" s="711"/>
      <c r="M105" s="711"/>
      <c r="N105" s="711"/>
      <c r="O105" s="711"/>
      <c r="P105" s="711"/>
      <c r="Q105" s="711"/>
    </row>
  </sheetData>
  <mergeCells count="19">
    <mergeCell ref="B46:L46"/>
    <mergeCell ref="B40:L40"/>
    <mergeCell ref="B41:L41"/>
    <mergeCell ref="B42:L42"/>
    <mergeCell ref="B43:L43"/>
    <mergeCell ref="B44:L44"/>
    <mergeCell ref="B45:L45"/>
    <mergeCell ref="B38:L38"/>
    <mergeCell ref="C4:C6"/>
    <mergeCell ref="D4:D6"/>
    <mergeCell ref="E4:E6"/>
    <mergeCell ref="F4:F6"/>
    <mergeCell ref="G4:G6"/>
    <mergeCell ref="H4:H6"/>
    <mergeCell ref="I4:I6"/>
    <mergeCell ref="J4:J6"/>
    <mergeCell ref="K4:K6"/>
    <mergeCell ref="L4:L6"/>
    <mergeCell ref="B5:B6"/>
  </mergeCells>
  <pageMargins left="0.51181102362204722" right="0.35433070866141736" top="0.35433070866141736" bottom="0.23622047244094491" header="0.31496062992125984" footer="0.11811023622047245"/>
  <pageSetup fitToHeight="8" orientation="portrait" r:id="rId1"/>
  <headerFooter alignWithMargins="0"/>
  <ignoredErrors>
    <ignoredError sqref="C27:L34 C9:L21 H24 L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zoomScaleNormal="100" workbookViewId="0">
      <selection activeCell="A59" sqref="A59"/>
    </sheetView>
  </sheetViews>
  <sheetFormatPr defaultColWidth="11.42578125" defaultRowHeight="12.75" x14ac:dyDescent="0.2"/>
  <cols>
    <col min="1" max="1" width="2.7109375" style="749" customWidth="1"/>
    <col min="2" max="2" width="25" style="721" customWidth="1"/>
    <col min="3" max="3" width="1.5703125" style="721" customWidth="1"/>
    <col min="4" max="4" width="12.42578125" style="721" bestFit="1" customWidth="1"/>
    <col min="5" max="8" width="7" style="721" customWidth="1"/>
    <col min="9" max="9" width="0.140625" style="721" customWidth="1"/>
    <col min="10" max="14" width="7" style="721" customWidth="1"/>
    <col min="15" max="16384" width="11.42578125" style="721"/>
  </cols>
  <sheetData>
    <row r="1" spans="1:14" ht="15.6" customHeight="1" x14ac:dyDescent="0.2">
      <c r="A1" s="718" t="s">
        <v>942</v>
      </c>
      <c r="B1" s="719"/>
      <c r="C1" s="719"/>
      <c r="D1" s="719"/>
      <c r="E1" s="719"/>
      <c r="F1" s="719"/>
      <c r="G1" s="719"/>
      <c r="H1" s="719"/>
      <c r="I1" s="719"/>
      <c r="J1" s="718"/>
      <c r="K1" s="720"/>
      <c r="L1" s="720"/>
      <c r="M1" s="720"/>
      <c r="N1" s="720"/>
    </row>
    <row r="2" spans="1:14" ht="14.1" customHeight="1" x14ac:dyDescent="0.2">
      <c r="A2" s="722"/>
      <c r="B2" s="723"/>
      <c r="C2" s="723"/>
      <c r="D2" s="836" t="s">
        <v>845</v>
      </c>
      <c r="E2" s="832" t="s">
        <v>846</v>
      </c>
      <c r="F2" s="832" t="s">
        <v>847</v>
      </c>
      <c r="G2" s="832" t="s">
        <v>848</v>
      </c>
      <c r="H2" s="832" t="s">
        <v>849</v>
      </c>
      <c r="I2" s="724"/>
      <c r="J2" s="832" t="s">
        <v>850</v>
      </c>
      <c r="K2" s="832" t="s">
        <v>851</v>
      </c>
      <c r="L2" s="832" t="s">
        <v>852</v>
      </c>
      <c r="M2" s="832" t="s">
        <v>853</v>
      </c>
      <c r="N2" s="832" t="s">
        <v>943</v>
      </c>
    </row>
    <row r="3" spans="1:14" ht="9.9499999999999993" customHeight="1" x14ac:dyDescent="0.2">
      <c r="A3" s="722"/>
      <c r="B3" s="835" t="s">
        <v>855</v>
      </c>
      <c r="C3" s="723"/>
      <c r="D3" s="833"/>
      <c r="E3" s="833"/>
      <c r="F3" s="833"/>
      <c r="G3" s="833"/>
      <c r="H3" s="833"/>
      <c r="I3" s="725"/>
      <c r="J3" s="833"/>
      <c r="K3" s="833"/>
      <c r="L3" s="833"/>
      <c r="M3" s="833"/>
      <c r="N3" s="833"/>
    </row>
    <row r="4" spans="1:14" ht="15.75" customHeight="1" x14ac:dyDescent="0.2">
      <c r="A4" s="726"/>
      <c r="B4" s="834"/>
      <c r="C4" s="727"/>
      <c r="D4" s="834"/>
      <c r="E4" s="834"/>
      <c r="F4" s="834"/>
      <c r="G4" s="834"/>
      <c r="H4" s="834"/>
      <c r="I4" s="728"/>
      <c r="J4" s="834"/>
      <c r="K4" s="834"/>
      <c r="L4" s="834"/>
      <c r="M4" s="834"/>
      <c r="N4" s="834"/>
    </row>
    <row r="5" spans="1:14" ht="14.1" customHeight="1" x14ac:dyDescent="0.2">
      <c r="A5" s="729" t="s">
        <v>944</v>
      </c>
      <c r="B5" s="729"/>
      <c r="C5" s="730"/>
      <c r="D5" s="731"/>
      <c r="E5" s="731"/>
      <c r="F5" s="731"/>
      <c r="G5" s="731"/>
      <c r="H5" s="731"/>
      <c r="I5" s="732" t="s">
        <v>945</v>
      </c>
      <c r="K5" s="731"/>
      <c r="L5" s="731"/>
      <c r="M5" s="731"/>
      <c r="N5" s="731"/>
    </row>
    <row r="6" spans="1:14" ht="12" customHeight="1" x14ac:dyDescent="0.2">
      <c r="A6" s="722" t="s">
        <v>946</v>
      </c>
      <c r="B6" s="733" t="s">
        <v>947</v>
      </c>
      <c r="C6" s="733"/>
      <c r="D6" s="734">
        <v>3072.3535186607996</v>
      </c>
      <c r="E6" s="734">
        <v>3994.45</v>
      </c>
      <c r="F6" s="734">
        <v>3567.7029400000001</v>
      </c>
      <c r="G6" s="734">
        <v>5669.5348400000003</v>
      </c>
      <c r="H6" s="734">
        <v>3454.8909790000007</v>
      </c>
      <c r="I6" s="734"/>
      <c r="J6" s="734">
        <v>7120.5773250000002</v>
      </c>
      <c r="K6" s="734">
        <v>5833.6678735999994</v>
      </c>
      <c r="L6" s="734">
        <v>6767.0157499999996</v>
      </c>
      <c r="M6" s="734">
        <v>6735.7210000000005</v>
      </c>
      <c r="N6" s="734">
        <v>5814.5411799999993</v>
      </c>
    </row>
    <row r="7" spans="1:14" ht="12" customHeight="1" x14ac:dyDescent="0.2">
      <c r="A7" s="722"/>
      <c r="B7" s="733" t="s">
        <v>948</v>
      </c>
      <c r="C7" s="733"/>
      <c r="D7" s="734">
        <v>-660</v>
      </c>
      <c r="E7" s="734">
        <v>0</v>
      </c>
      <c r="F7" s="734">
        <v>0</v>
      </c>
      <c r="G7" s="735" t="s">
        <v>949</v>
      </c>
      <c r="H7" s="734">
        <v>0</v>
      </c>
      <c r="I7" s="734"/>
      <c r="J7" s="734">
        <v>-2257.311022612218</v>
      </c>
      <c r="K7" s="734">
        <v>0</v>
      </c>
      <c r="L7" s="734">
        <v>0</v>
      </c>
      <c r="M7" s="735" t="s">
        <v>949</v>
      </c>
      <c r="N7" s="734">
        <v>0</v>
      </c>
    </row>
    <row r="8" spans="1:14" ht="12" customHeight="1" x14ac:dyDescent="0.2">
      <c r="A8" s="722" t="s">
        <v>950</v>
      </c>
      <c r="B8" s="733" t="s">
        <v>951</v>
      </c>
      <c r="C8" s="733"/>
      <c r="D8" s="734">
        <v>4135.9625700973602</v>
      </c>
      <c r="E8" s="734">
        <v>3577.5774178649385</v>
      </c>
      <c r="F8" s="734">
        <v>4955.2474990923056</v>
      </c>
      <c r="G8" s="734">
        <v>3945.4886588478289</v>
      </c>
      <c r="H8" s="734">
        <v>5470.5813483220445</v>
      </c>
      <c r="I8" s="734"/>
      <c r="J8" s="734">
        <v>5524.6260304801344</v>
      </c>
      <c r="K8" s="734">
        <v>5300.3763097278561</v>
      </c>
      <c r="L8" s="734">
        <v>4455.1253973008907</v>
      </c>
      <c r="M8" s="734">
        <v>3720.9983756513739</v>
      </c>
      <c r="N8" s="734">
        <v>3316.3528371644361</v>
      </c>
    </row>
    <row r="9" spans="1:14" ht="12" customHeight="1" x14ac:dyDescent="0.2">
      <c r="A9" s="722"/>
      <c r="B9" s="733" t="s">
        <v>952</v>
      </c>
      <c r="C9" s="733"/>
      <c r="D9" s="734">
        <v>3565.9625700973602</v>
      </c>
      <c r="E9" s="734">
        <v>3577.5774178649385</v>
      </c>
      <c r="F9" s="734">
        <v>4955.2474990923056</v>
      </c>
      <c r="G9" s="734">
        <v>3945.4886588478289</v>
      </c>
      <c r="H9" s="734">
        <v>5470.5813483220445</v>
      </c>
      <c r="I9" s="734"/>
      <c r="J9" s="734">
        <v>5524.6260304801344</v>
      </c>
      <c r="K9" s="734">
        <v>5300.3763097278561</v>
      </c>
      <c r="L9" s="734">
        <v>4455.1253973008907</v>
      </c>
      <c r="M9" s="734">
        <v>3720.9983756513739</v>
      </c>
      <c r="N9" s="734">
        <v>3316.3528371644361</v>
      </c>
    </row>
    <row r="10" spans="1:14" ht="12" customHeight="1" x14ac:dyDescent="0.2">
      <c r="A10" s="722" t="s">
        <v>953</v>
      </c>
      <c r="B10" s="733" t="s">
        <v>954</v>
      </c>
      <c r="C10" s="733"/>
      <c r="D10" s="734">
        <v>1564.4209950241991</v>
      </c>
      <c r="E10" s="734">
        <v>0</v>
      </c>
      <c r="F10" s="734">
        <v>1468.117640645276</v>
      </c>
      <c r="G10" s="734">
        <v>1907.3969784261521</v>
      </c>
      <c r="H10" s="734">
        <v>2224.3263192294121</v>
      </c>
      <c r="I10" s="734"/>
      <c r="J10" s="734">
        <v>2835.4576024017233</v>
      </c>
      <c r="K10" s="734">
        <v>2746.9901212531386</v>
      </c>
      <c r="L10" s="734">
        <v>2697.4702640694854</v>
      </c>
      <c r="M10" s="734">
        <v>2410.9235990773095</v>
      </c>
      <c r="N10" s="734">
        <v>2652.503816601909</v>
      </c>
    </row>
    <row r="11" spans="1:14" ht="12" customHeight="1" x14ac:dyDescent="0.2">
      <c r="A11" s="722" t="s">
        <v>955</v>
      </c>
      <c r="B11" s="733" t="s">
        <v>956</v>
      </c>
      <c r="C11" s="733"/>
      <c r="D11" s="734">
        <v>217.49999999999997</v>
      </c>
      <c r="E11" s="734">
        <v>195</v>
      </c>
      <c r="F11" s="734">
        <v>225</v>
      </c>
      <c r="G11" s="734">
        <v>210.00000000000003</v>
      </c>
      <c r="H11" s="734">
        <v>334.5</v>
      </c>
      <c r="I11" s="734"/>
      <c r="J11" s="734">
        <v>438</v>
      </c>
      <c r="K11" s="734">
        <v>370.5</v>
      </c>
      <c r="L11" s="734">
        <v>370.5</v>
      </c>
      <c r="M11" s="734">
        <v>334.5</v>
      </c>
      <c r="N11" s="734">
        <v>519</v>
      </c>
    </row>
    <row r="12" spans="1:14" ht="12" customHeight="1" x14ac:dyDescent="0.2">
      <c r="A12" s="722" t="s">
        <v>957</v>
      </c>
      <c r="B12" s="733" t="s">
        <v>958</v>
      </c>
      <c r="C12" s="733"/>
      <c r="D12" s="736">
        <v>235.887</v>
      </c>
      <c r="E12" s="737">
        <v>-105.04500000000002</v>
      </c>
      <c r="F12" s="738" t="s">
        <v>949</v>
      </c>
      <c r="G12" s="738" t="s">
        <v>949</v>
      </c>
      <c r="H12" s="738" t="s">
        <v>949</v>
      </c>
      <c r="I12" s="738"/>
      <c r="J12" s="738" t="s">
        <v>949</v>
      </c>
      <c r="K12" s="738" t="s">
        <v>949</v>
      </c>
      <c r="L12" s="738" t="s">
        <v>949</v>
      </c>
      <c r="M12" s="738" t="s">
        <v>949</v>
      </c>
      <c r="N12" s="738" t="s">
        <v>949</v>
      </c>
    </row>
    <row r="13" spans="1:14" ht="12" customHeight="1" x14ac:dyDescent="0.2">
      <c r="A13" s="739" t="s">
        <v>959</v>
      </c>
      <c r="B13" s="733" t="s">
        <v>960</v>
      </c>
      <c r="C13" s="733"/>
      <c r="D13" s="736">
        <v>7996.1240837823589</v>
      </c>
      <c r="E13" s="736">
        <v>7661.9824178649378</v>
      </c>
      <c r="F13" s="736">
        <v>10216.068079737583</v>
      </c>
      <c r="G13" s="736">
        <v>11732.420477273981</v>
      </c>
      <c r="H13" s="736">
        <v>11484.298646551459</v>
      </c>
      <c r="I13" s="736">
        <v>0</v>
      </c>
      <c r="J13" s="736">
        <v>13661.349935269642</v>
      </c>
      <c r="K13" s="736">
        <v>14251.534304580993</v>
      </c>
      <c r="L13" s="736">
        <v>14290.111411370377</v>
      </c>
      <c r="M13" s="736">
        <v>13202.142974728684</v>
      </c>
      <c r="N13" s="736">
        <v>12302.397833766343</v>
      </c>
    </row>
    <row r="14" spans="1:14" ht="12" customHeight="1" x14ac:dyDescent="0.2">
      <c r="A14" s="739" t="s">
        <v>961</v>
      </c>
      <c r="B14" s="733" t="s">
        <v>962</v>
      </c>
      <c r="C14" s="733"/>
      <c r="D14" s="736">
        <v>1800</v>
      </c>
      <c r="E14" s="740" t="s">
        <v>949</v>
      </c>
      <c r="F14" s="740" t="s">
        <v>949</v>
      </c>
      <c r="G14" s="736">
        <v>1934.9999999999998</v>
      </c>
      <c r="H14" s="736">
        <v>1755</v>
      </c>
      <c r="I14" s="736"/>
      <c r="J14" s="736">
        <v>3834</v>
      </c>
      <c r="K14" s="740" t="s">
        <v>949</v>
      </c>
      <c r="L14" s="740" t="s">
        <v>949</v>
      </c>
      <c r="M14" s="740" t="s">
        <v>949</v>
      </c>
      <c r="N14" s="736">
        <v>1800</v>
      </c>
    </row>
    <row r="15" spans="1:14" s="742" customFormat="1" ht="12" customHeight="1" x14ac:dyDescent="0.2">
      <c r="A15" s="741" t="s">
        <v>963</v>
      </c>
      <c r="B15" s="734" t="s">
        <v>964</v>
      </c>
      <c r="C15" s="734"/>
      <c r="D15" s="736">
        <v>9796.1240837823589</v>
      </c>
      <c r="E15" s="736">
        <v>7661.9824178649378</v>
      </c>
      <c r="F15" s="736">
        <v>10216.068079737583</v>
      </c>
      <c r="G15" s="736">
        <v>13667.420477273981</v>
      </c>
      <c r="H15" s="736">
        <v>13239.298646551459</v>
      </c>
      <c r="I15" s="736">
        <v>0</v>
      </c>
      <c r="J15" s="736">
        <v>17495.349935269642</v>
      </c>
      <c r="K15" s="736">
        <v>14251.534304580993</v>
      </c>
      <c r="L15" s="736">
        <v>14290.111411370377</v>
      </c>
      <c r="M15" s="736">
        <v>13202.142974728684</v>
      </c>
      <c r="N15" s="736">
        <v>14102.397833766343</v>
      </c>
    </row>
    <row r="16" spans="1:14" ht="12" customHeight="1" x14ac:dyDescent="0.2">
      <c r="A16" s="739" t="s">
        <v>965</v>
      </c>
      <c r="B16" s="733" t="s">
        <v>966</v>
      </c>
      <c r="C16" s="733"/>
      <c r="D16" s="734">
        <v>7770.3949999999995</v>
      </c>
      <c r="E16" s="734">
        <v>7770.3949999999995</v>
      </c>
      <c r="F16" s="734">
        <v>7770.3949999999995</v>
      </c>
      <c r="G16" s="734">
        <v>7770.3949999999995</v>
      </c>
      <c r="H16" s="734">
        <v>7770.3949999999995</v>
      </c>
      <c r="I16" s="734"/>
      <c r="J16" s="734">
        <v>7745.0149999999994</v>
      </c>
      <c r="K16" s="734">
        <v>7770.3949999999995</v>
      </c>
      <c r="L16" s="734">
        <v>7770.3949999999995</v>
      </c>
      <c r="M16" s="734">
        <v>7770.3949999999995</v>
      </c>
      <c r="N16" s="734">
        <v>7770.3949999999995</v>
      </c>
    </row>
    <row r="17" spans="1:14" ht="12" customHeight="1" x14ac:dyDescent="0.2">
      <c r="A17" s="739" t="s">
        <v>967</v>
      </c>
      <c r="B17" s="733" t="s">
        <v>968</v>
      </c>
      <c r="C17" s="733"/>
      <c r="D17" s="736">
        <v>1474.446302350208</v>
      </c>
      <c r="E17" s="736">
        <v>1567.7336076572567</v>
      </c>
      <c r="F17" s="736">
        <v>1510.8309158261181</v>
      </c>
      <c r="G17" s="736">
        <v>1378.6763276881184</v>
      </c>
      <c r="H17" s="736">
        <v>1427.1150177237696</v>
      </c>
      <c r="I17" s="736"/>
      <c r="J17" s="736">
        <v>1354.0981769123985</v>
      </c>
      <c r="K17" s="736">
        <v>1384.1748202272677</v>
      </c>
      <c r="L17" s="736">
        <v>1359.2223681290436</v>
      </c>
      <c r="M17" s="736">
        <v>1399.241551330319</v>
      </c>
      <c r="N17" s="736">
        <v>1336.5643236540611</v>
      </c>
    </row>
    <row r="18" spans="1:14" ht="12" customHeight="1" thickBot="1" x14ac:dyDescent="0.25">
      <c r="A18" s="739" t="s">
        <v>969</v>
      </c>
      <c r="B18" s="733" t="s">
        <v>970</v>
      </c>
      <c r="C18" s="733"/>
      <c r="D18" s="743">
        <v>19040.965386132564</v>
      </c>
      <c r="E18" s="743">
        <v>17000.111025522194</v>
      </c>
      <c r="F18" s="743">
        <v>19497.293995563701</v>
      </c>
      <c r="G18" s="743">
        <v>22816.491804962097</v>
      </c>
      <c r="H18" s="743">
        <v>22436.808664275228</v>
      </c>
      <c r="I18" s="743">
        <v>0</v>
      </c>
      <c r="J18" s="743">
        <v>26594.463112182042</v>
      </c>
      <c r="K18" s="743">
        <v>23406.104124808262</v>
      </c>
      <c r="L18" s="743">
        <v>23419.728779499419</v>
      </c>
      <c r="M18" s="743">
        <v>22371.779526059003</v>
      </c>
      <c r="N18" s="743">
        <v>23209.357157420403</v>
      </c>
    </row>
    <row r="19" spans="1:14" ht="6" customHeight="1" thickTop="1" x14ac:dyDescent="0.2">
      <c r="A19" s="722"/>
      <c r="B19" s="733"/>
      <c r="C19" s="733"/>
      <c r="D19" s="744"/>
      <c r="E19" s="744"/>
      <c r="F19" s="744"/>
      <c r="G19" s="744"/>
      <c r="H19" s="744"/>
      <c r="I19" s="744"/>
      <c r="J19" s="744"/>
      <c r="K19" s="744"/>
      <c r="L19" s="744"/>
      <c r="M19" s="744"/>
      <c r="N19" s="744"/>
    </row>
    <row r="20" spans="1:14" ht="13.15" customHeight="1" x14ac:dyDescent="0.2">
      <c r="A20" s="729" t="s">
        <v>971</v>
      </c>
      <c r="B20" s="729"/>
      <c r="C20" s="730"/>
      <c r="D20" s="733"/>
      <c r="E20" s="733"/>
      <c r="F20" s="733"/>
      <c r="G20" s="733"/>
      <c r="H20" s="733"/>
      <c r="I20" s="733"/>
      <c r="J20" s="733"/>
      <c r="K20" s="733"/>
      <c r="L20" s="733"/>
      <c r="M20" s="733"/>
      <c r="N20" s="733"/>
    </row>
    <row r="21" spans="1:14" ht="12" customHeight="1" x14ac:dyDescent="0.2">
      <c r="A21" s="722" t="s">
        <v>946</v>
      </c>
      <c r="B21" s="733" t="s">
        <v>947</v>
      </c>
      <c r="C21" s="733"/>
      <c r="D21" s="734">
        <v>1216.0824499999999</v>
      </c>
      <c r="E21" s="734">
        <v>1555.125</v>
      </c>
      <c r="F21" s="734">
        <v>589.53097000000002</v>
      </c>
      <c r="G21" s="734">
        <v>2550.65834</v>
      </c>
      <c r="H21" s="734">
        <v>767.48686992504497</v>
      </c>
      <c r="I21" s="734"/>
      <c r="J21" s="734">
        <v>2999.3788236162673</v>
      </c>
      <c r="K21" s="734">
        <v>3046.8122168</v>
      </c>
      <c r="L21" s="734">
        <v>3544.0543499999999</v>
      </c>
      <c r="M21" s="734">
        <v>3714.5329999999999</v>
      </c>
      <c r="N21" s="734">
        <v>3037.0348599999998</v>
      </c>
    </row>
    <row r="22" spans="1:14" ht="12" customHeight="1" x14ac:dyDescent="0.2">
      <c r="A22" s="722"/>
      <c r="B22" s="733" t="s">
        <v>948</v>
      </c>
      <c r="C22" s="733"/>
      <c r="D22" s="734">
        <v>-660</v>
      </c>
      <c r="E22" s="734">
        <v>-448.21583999999996</v>
      </c>
      <c r="F22" s="734">
        <v>0</v>
      </c>
      <c r="G22" s="735" t="s">
        <v>949</v>
      </c>
      <c r="H22" s="734">
        <v>0</v>
      </c>
      <c r="I22" s="734"/>
      <c r="J22" s="734">
        <v>-3357.311022612218</v>
      </c>
      <c r="K22" s="734">
        <v>0</v>
      </c>
      <c r="L22" s="734">
        <v>0</v>
      </c>
      <c r="M22" s="735" t="s">
        <v>949</v>
      </c>
      <c r="N22" s="734">
        <v>0</v>
      </c>
    </row>
    <row r="23" spans="1:14" ht="12" customHeight="1" x14ac:dyDescent="0.2">
      <c r="A23" s="722" t="s">
        <v>950</v>
      </c>
      <c r="B23" s="733" t="s">
        <v>951</v>
      </c>
      <c r="C23" s="733"/>
      <c r="D23" s="745">
        <v>3010.9909664370352</v>
      </c>
      <c r="E23" s="745">
        <v>2903.5410927599482</v>
      </c>
      <c r="F23" s="745">
        <v>3301.5896787342563</v>
      </c>
      <c r="G23" s="745">
        <v>3189.7797522920337</v>
      </c>
      <c r="H23" s="745">
        <v>3924.1607807495543</v>
      </c>
      <c r="I23" s="745"/>
      <c r="J23" s="745">
        <v>3798.0296804915679</v>
      </c>
      <c r="K23" s="745">
        <v>2947.10738332554</v>
      </c>
      <c r="L23" s="745">
        <v>2795.1137232459255</v>
      </c>
      <c r="M23" s="745">
        <v>2959.4498131505129</v>
      </c>
      <c r="N23" s="745">
        <v>2282.5943167931041</v>
      </c>
    </row>
    <row r="24" spans="1:14" ht="12" customHeight="1" x14ac:dyDescent="0.2">
      <c r="A24" s="722"/>
      <c r="B24" s="733" t="s">
        <v>952</v>
      </c>
      <c r="C24" s="733"/>
      <c r="D24" s="734">
        <v>2440.9909664370352</v>
      </c>
      <c r="E24" s="734">
        <v>2903.5410927599482</v>
      </c>
      <c r="F24" s="734">
        <v>3301.5896787342563</v>
      </c>
      <c r="G24" s="734">
        <v>3189.7797522920337</v>
      </c>
      <c r="H24" s="734">
        <v>3924.1607807495543</v>
      </c>
      <c r="I24" s="734"/>
      <c r="J24" s="734">
        <v>3798.0296804915679</v>
      </c>
      <c r="K24" s="734">
        <v>2947.10738332554</v>
      </c>
      <c r="L24" s="734">
        <v>2795.1137232459255</v>
      </c>
      <c r="M24" s="734">
        <v>2959.4498131505129</v>
      </c>
      <c r="N24" s="734">
        <v>2282.5943167931041</v>
      </c>
    </row>
    <row r="25" spans="1:14" ht="12" customHeight="1" x14ac:dyDescent="0.2">
      <c r="A25" s="722" t="s">
        <v>953</v>
      </c>
      <c r="B25" s="733" t="s">
        <v>954</v>
      </c>
      <c r="C25" s="733"/>
      <c r="D25" s="734">
        <v>1302.8469055517312</v>
      </c>
      <c r="E25" s="734">
        <v>0</v>
      </c>
      <c r="F25" s="734">
        <v>1258.5780496174807</v>
      </c>
      <c r="G25" s="734">
        <v>1636.6263520623068</v>
      </c>
      <c r="H25" s="734">
        <v>1842.4152933006089</v>
      </c>
      <c r="I25" s="734"/>
      <c r="J25" s="734">
        <v>2539.2767547877716</v>
      </c>
      <c r="K25" s="734">
        <v>1960.0840546647682</v>
      </c>
      <c r="L25" s="734">
        <v>2292.9796188264768</v>
      </c>
      <c r="M25" s="734">
        <v>1942.7243874942512</v>
      </c>
      <c r="N25" s="734">
        <v>2254.2776325298978</v>
      </c>
    </row>
    <row r="26" spans="1:14" ht="12" customHeight="1" x14ac:dyDescent="0.2">
      <c r="A26" s="722" t="s">
        <v>955</v>
      </c>
      <c r="B26" s="733" t="s">
        <v>956</v>
      </c>
      <c r="C26" s="733"/>
      <c r="D26" s="746">
        <v>217.49999999999997</v>
      </c>
      <c r="E26" s="746">
        <v>195</v>
      </c>
      <c r="F26" s="746">
        <v>225</v>
      </c>
      <c r="G26" s="746">
        <v>210.00000000000003</v>
      </c>
      <c r="H26" s="746">
        <v>334.5</v>
      </c>
      <c r="I26" s="746"/>
      <c r="J26" s="746">
        <v>438</v>
      </c>
      <c r="K26" s="746">
        <v>370.5</v>
      </c>
      <c r="L26" s="746">
        <v>370.5</v>
      </c>
      <c r="M26" s="746">
        <v>334.5</v>
      </c>
      <c r="N26" s="746">
        <v>519</v>
      </c>
    </row>
    <row r="27" spans="1:14" ht="12" customHeight="1" x14ac:dyDescent="0.2">
      <c r="A27" s="722" t="s">
        <v>957</v>
      </c>
      <c r="B27" s="733" t="s">
        <v>958</v>
      </c>
      <c r="C27" s="733"/>
      <c r="D27" s="736">
        <v>207.53659999999999</v>
      </c>
      <c r="E27" s="737">
        <v>-106.11500000000001</v>
      </c>
      <c r="F27" s="738" t="s">
        <v>949</v>
      </c>
      <c r="G27" s="738" t="s">
        <v>949</v>
      </c>
      <c r="H27" s="738" t="s">
        <v>949</v>
      </c>
      <c r="I27" s="738"/>
      <c r="J27" s="738" t="s">
        <v>949</v>
      </c>
      <c r="K27" s="738" t="s">
        <v>949</v>
      </c>
      <c r="L27" s="738" t="s">
        <v>949</v>
      </c>
      <c r="M27" s="738" t="s">
        <v>949</v>
      </c>
      <c r="N27" s="738" t="s">
        <v>949</v>
      </c>
    </row>
    <row r="28" spans="1:14" ht="12" customHeight="1" x14ac:dyDescent="0.2">
      <c r="A28" s="739" t="s">
        <v>959</v>
      </c>
      <c r="B28" s="733" t="s">
        <v>960</v>
      </c>
      <c r="C28" s="733"/>
      <c r="D28" s="736">
        <v>4724.9569219887662</v>
      </c>
      <c r="E28" s="736">
        <v>4099.3352527599491</v>
      </c>
      <c r="F28" s="736">
        <v>5374.6986983517363</v>
      </c>
      <c r="G28" s="736">
        <v>7587.0644443543406</v>
      </c>
      <c r="H28" s="736">
        <v>6868.5629439752074</v>
      </c>
      <c r="I28" s="736">
        <v>0</v>
      </c>
      <c r="J28" s="736">
        <v>6417.3742362833882</v>
      </c>
      <c r="K28" s="736">
        <v>8324.5036547903073</v>
      </c>
      <c r="L28" s="736">
        <v>9002.6476920724017</v>
      </c>
      <c r="M28" s="736">
        <v>8951.2072006447634</v>
      </c>
      <c r="N28" s="736">
        <v>8092.9068093230017</v>
      </c>
    </row>
    <row r="29" spans="1:14" ht="12" customHeight="1" x14ac:dyDescent="0.2">
      <c r="A29" s="739" t="s">
        <v>961</v>
      </c>
      <c r="B29" s="733" t="s">
        <v>962</v>
      </c>
      <c r="C29" s="733"/>
      <c r="D29" s="736">
        <v>1800</v>
      </c>
      <c r="E29" s="740" t="s">
        <v>949</v>
      </c>
      <c r="F29" s="740" t="s">
        <v>949</v>
      </c>
      <c r="G29" s="736">
        <v>1290</v>
      </c>
      <c r="H29" s="736">
        <v>1170</v>
      </c>
      <c r="I29" s="736"/>
      <c r="J29" s="736">
        <v>2556</v>
      </c>
      <c r="K29" s="740" t="s">
        <v>949</v>
      </c>
      <c r="L29" s="740" t="s">
        <v>949</v>
      </c>
      <c r="M29" s="740" t="s">
        <v>949</v>
      </c>
      <c r="N29" s="736">
        <v>1200</v>
      </c>
    </row>
    <row r="30" spans="1:14" ht="12" customHeight="1" x14ac:dyDescent="0.2">
      <c r="A30" s="741" t="s">
        <v>963</v>
      </c>
      <c r="B30" s="734" t="s">
        <v>964</v>
      </c>
      <c r="C30" s="734"/>
      <c r="D30" s="736">
        <v>6524.9569219887662</v>
      </c>
      <c r="E30" s="736">
        <v>4099.3352527599491</v>
      </c>
      <c r="F30" s="736">
        <v>5374.6986983517363</v>
      </c>
      <c r="G30" s="736">
        <v>8877.0644443543406</v>
      </c>
      <c r="H30" s="736">
        <v>8038.5629439752074</v>
      </c>
      <c r="I30" s="736">
        <v>0</v>
      </c>
      <c r="J30" s="736">
        <v>8973.3742362833873</v>
      </c>
      <c r="K30" s="736">
        <v>8324.5036547903073</v>
      </c>
      <c r="L30" s="736">
        <v>9002.6476920724017</v>
      </c>
      <c r="M30" s="736">
        <v>8951.2072006447634</v>
      </c>
      <c r="N30" s="736">
        <v>9292.9068093230017</v>
      </c>
    </row>
    <row r="31" spans="1:14" ht="12" customHeight="1" x14ac:dyDescent="0.2">
      <c r="A31" s="739" t="s">
        <v>965</v>
      </c>
      <c r="B31" s="733" t="s">
        <v>966</v>
      </c>
      <c r="C31" s="733"/>
      <c r="D31" s="734">
        <v>4000.8750000000005</v>
      </c>
      <c r="E31" s="734">
        <v>4000.8750000000005</v>
      </c>
      <c r="F31" s="734">
        <v>4000.8750000000005</v>
      </c>
      <c r="G31" s="734">
        <v>4000.8750000000005</v>
      </c>
      <c r="H31" s="734">
        <v>4000.8750000000005</v>
      </c>
      <c r="I31" s="734"/>
      <c r="J31" s="734">
        <v>3983.9549999999999</v>
      </c>
      <c r="K31" s="734">
        <v>4000.8750000000005</v>
      </c>
      <c r="L31" s="734">
        <v>4000.8750000000005</v>
      </c>
      <c r="M31" s="734">
        <v>4000.8750000000005</v>
      </c>
      <c r="N31" s="734">
        <v>4000.8750000000005</v>
      </c>
    </row>
    <row r="32" spans="1:14" ht="12" customHeight="1" x14ac:dyDescent="0.2">
      <c r="A32" s="739" t="s">
        <v>967</v>
      </c>
      <c r="B32" s="733" t="s">
        <v>968</v>
      </c>
      <c r="C32" s="733"/>
      <c r="D32" s="736">
        <v>1227.9161482292984</v>
      </c>
      <c r="E32" s="736">
        <v>1338.7487639333394</v>
      </c>
      <c r="F32" s="736">
        <v>1295.1949998410682</v>
      </c>
      <c r="G32" s="736">
        <v>1182.9619289429013</v>
      </c>
      <c r="H32" s="736">
        <v>1225.045078697605</v>
      </c>
      <c r="I32" s="736"/>
      <c r="J32" s="736">
        <v>1219.9957358676486</v>
      </c>
      <c r="K32" s="736">
        <v>1180.1475914459668</v>
      </c>
      <c r="L32" s="736">
        <v>1155.4044650972553</v>
      </c>
      <c r="M32" s="736">
        <v>1186.7084154368711</v>
      </c>
      <c r="N32" s="736">
        <v>1135.9030062059262</v>
      </c>
    </row>
    <row r="33" spans="1:14" ht="12" customHeight="1" thickBot="1" x14ac:dyDescent="0.25">
      <c r="A33" s="739" t="s">
        <v>969</v>
      </c>
      <c r="B33" s="733" t="s">
        <v>970</v>
      </c>
      <c r="C33" s="733"/>
      <c r="D33" s="743">
        <v>11753.748070218066</v>
      </c>
      <c r="E33" s="743">
        <v>9438.9590166932885</v>
      </c>
      <c r="F33" s="743">
        <v>10670.768698192805</v>
      </c>
      <c r="G33" s="743">
        <v>14060.901373297242</v>
      </c>
      <c r="H33" s="743">
        <v>13264.483022672812</v>
      </c>
      <c r="I33" s="743">
        <v>0</v>
      </c>
      <c r="J33" s="743">
        <v>14177.324972151036</v>
      </c>
      <c r="K33" s="743">
        <v>13505.526246236273</v>
      </c>
      <c r="L33" s="743">
        <v>14158.927157169657</v>
      </c>
      <c r="M33" s="743">
        <v>14138.790616081635</v>
      </c>
      <c r="N33" s="743">
        <v>14429.684815528928</v>
      </c>
    </row>
    <row r="34" spans="1:14" ht="6" customHeight="1" thickTop="1" x14ac:dyDescent="0.2">
      <c r="A34" s="722"/>
      <c r="B34" s="733"/>
      <c r="C34" s="733"/>
      <c r="D34" s="733"/>
      <c r="E34" s="733"/>
      <c r="F34" s="733"/>
      <c r="G34" s="733"/>
      <c r="H34" s="733"/>
      <c r="I34" s="733"/>
      <c r="J34" s="733"/>
      <c r="K34" s="733"/>
      <c r="L34" s="733"/>
      <c r="M34" s="733"/>
      <c r="N34" s="733"/>
    </row>
    <row r="35" spans="1:14" ht="13.15" customHeight="1" x14ac:dyDescent="0.2">
      <c r="A35" s="729" t="s">
        <v>972</v>
      </c>
      <c r="B35" s="729"/>
      <c r="C35" s="747"/>
      <c r="D35" s="733"/>
      <c r="E35" s="733"/>
      <c r="F35" s="733"/>
      <c r="G35" s="733"/>
      <c r="H35" s="733"/>
      <c r="I35" s="733"/>
      <c r="J35" s="733"/>
      <c r="K35" s="733"/>
      <c r="L35" s="733"/>
      <c r="M35" s="733"/>
      <c r="N35" s="733"/>
    </row>
    <row r="36" spans="1:14" ht="12" customHeight="1" x14ac:dyDescent="0.2">
      <c r="A36" s="722" t="s">
        <v>946</v>
      </c>
      <c r="B36" s="733" t="s">
        <v>947</v>
      </c>
      <c r="C36" s="733"/>
      <c r="D36" s="734">
        <v>0</v>
      </c>
      <c r="E36" s="734">
        <v>0</v>
      </c>
      <c r="F36" s="734">
        <v>-824.15899999999999</v>
      </c>
      <c r="G36" s="734">
        <v>-459.98847999999987</v>
      </c>
      <c r="H36" s="734">
        <v>-592.83600000000001</v>
      </c>
      <c r="I36" s="734"/>
      <c r="J36" s="734">
        <v>-3302.3951763837326</v>
      </c>
      <c r="K36" s="734">
        <v>0</v>
      </c>
      <c r="L36" s="734">
        <v>304.56695000000013</v>
      </c>
      <c r="M36" s="734">
        <v>377.22499999999991</v>
      </c>
      <c r="N36" s="734">
        <v>0</v>
      </c>
    </row>
    <row r="37" spans="1:14" ht="12" customHeight="1" x14ac:dyDescent="0.2">
      <c r="A37" s="722"/>
      <c r="B37" s="733" t="s">
        <v>948</v>
      </c>
      <c r="C37" s="733"/>
      <c r="D37" s="734">
        <v>-660</v>
      </c>
      <c r="E37" s="734">
        <v>-1393.17084</v>
      </c>
      <c r="F37" s="734">
        <v>0</v>
      </c>
      <c r="G37" s="735" t="s">
        <v>949</v>
      </c>
      <c r="H37" s="734">
        <v>-2086.9193999999998</v>
      </c>
      <c r="I37" s="734"/>
      <c r="J37" s="734">
        <v>-3613.391022612218</v>
      </c>
      <c r="K37" s="734">
        <v>-51.95999999999998</v>
      </c>
      <c r="L37" s="734">
        <v>0</v>
      </c>
      <c r="M37" s="735" t="s">
        <v>949</v>
      </c>
      <c r="N37" s="734">
        <v>0</v>
      </c>
    </row>
    <row r="38" spans="1:14" ht="12" customHeight="1" x14ac:dyDescent="0.2">
      <c r="A38" s="722" t="s">
        <v>950</v>
      </c>
      <c r="B38" s="733" t="s">
        <v>973</v>
      </c>
      <c r="C38" s="733"/>
      <c r="D38" s="735">
        <v>0</v>
      </c>
      <c r="E38" s="735">
        <v>0</v>
      </c>
      <c r="F38" s="735">
        <v>0</v>
      </c>
      <c r="G38" s="735">
        <v>0</v>
      </c>
      <c r="H38" s="735">
        <v>0</v>
      </c>
      <c r="I38" s="735"/>
      <c r="J38" s="735">
        <v>0</v>
      </c>
      <c r="K38" s="735">
        <v>0</v>
      </c>
      <c r="L38" s="735">
        <v>0</v>
      </c>
      <c r="M38" s="735">
        <v>0</v>
      </c>
      <c r="N38" s="735">
        <v>0</v>
      </c>
    </row>
    <row r="39" spans="1:14" ht="12" hidden="1" customHeight="1" x14ac:dyDescent="0.2">
      <c r="A39" s="722"/>
      <c r="B39" s="733" t="s">
        <v>952</v>
      </c>
      <c r="C39" s="733"/>
      <c r="D39" s="735">
        <v>0</v>
      </c>
      <c r="E39" s="735">
        <v>0</v>
      </c>
      <c r="F39" s="735">
        <v>0</v>
      </c>
      <c r="G39" s="735">
        <v>0</v>
      </c>
      <c r="H39" s="735">
        <v>0</v>
      </c>
      <c r="I39" s="735"/>
      <c r="J39" s="735">
        <v>0</v>
      </c>
      <c r="K39" s="735">
        <v>0</v>
      </c>
      <c r="L39" s="735">
        <v>0</v>
      </c>
      <c r="M39" s="735">
        <v>0</v>
      </c>
      <c r="N39" s="735">
        <v>0</v>
      </c>
    </row>
    <row r="40" spans="1:14" ht="12" customHeight="1" x14ac:dyDescent="0.2">
      <c r="A40" s="722" t="s">
        <v>953</v>
      </c>
      <c r="B40" s="733" t="s">
        <v>954</v>
      </c>
      <c r="C40" s="733"/>
      <c r="D40" s="734">
        <v>1060.4267220726504</v>
      </c>
      <c r="E40" s="734">
        <v>0</v>
      </c>
      <c r="F40" s="734">
        <v>987.97183523803994</v>
      </c>
      <c r="G40" s="734">
        <v>1346.6884973273504</v>
      </c>
      <c r="H40" s="734">
        <v>507.13315506945924</v>
      </c>
      <c r="I40" s="734"/>
      <c r="J40" s="734">
        <v>2298.4995896967494</v>
      </c>
      <c r="K40" s="734">
        <v>1131.048029985534</v>
      </c>
      <c r="L40" s="734">
        <v>1866.4576273340592</v>
      </c>
      <c r="M40" s="734">
        <v>1506.7680151351285</v>
      </c>
      <c r="N40" s="734">
        <v>990.78032665100022</v>
      </c>
    </row>
    <row r="41" spans="1:14" ht="12" customHeight="1" x14ac:dyDescent="0.2">
      <c r="A41" s="722" t="s">
        <v>955</v>
      </c>
      <c r="B41" s="733" t="s">
        <v>956</v>
      </c>
      <c r="C41" s="733"/>
      <c r="D41" s="734">
        <v>145</v>
      </c>
      <c r="E41" s="734">
        <v>130</v>
      </c>
      <c r="F41" s="734">
        <v>150</v>
      </c>
      <c r="G41" s="734">
        <v>140</v>
      </c>
      <c r="H41" s="734">
        <v>223</v>
      </c>
      <c r="I41" s="734"/>
      <c r="J41" s="734">
        <v>292</v>
      </c>
      <c r="K41" s="734">
        <v>247</v>
      </c>
      <c r="L41" s="734">
        <v>247</v>
      </c>
      <c r="M41" s="734">
        <v>223</v>
      </c>
      <c r="N41" s="734">
        <v>346</v>
      </c>
    </row>
    <row r="42" spans="1:14" ht="12" customHeight="1" x14ac:dyDescent="0.2">
      <c r="A42" s="722" t="s">
        <v>957</v>
      </c>
      <c r="B42" s="733" t="s">
        <v>958</v>
      </c>
      <c r="C42" s="733"/>
      <c r="D42" s="736">
        <v>-125.81340000000003</v>
      </c>
      <c r="E42" s="737">
        <v>-106.11500000000001</v>
      </c>
      <c r="F42" s="738" t="s">
        <v>949</v>
      </c>
      <c r="G42" s="738" t="s">
        <v>949</v>
      </c>
      <c r="H42" s="738" t="s">
        <v>949</v>
      </c>
      <c r="I42" s="738"/>
      <c r="J42" s="738" t="s">
        <v>949</v>
      </c>
      <c r="K42" s="738" t="s">
        <v>949</v>
      </c>
      <c r="L42" s="738" t="s">
        <v>949</v>
      </c>
      <c r="M42" s="738" t="s">
        <v>949</v>
      </c>
      <c r="N42" s="738" t="s">
        <v>949</v>
      </c>
    </row>
    <row r="43" spans="1:14" ht="12" customHeight="1" x14ac:dyDescent="0.2">
      <c r="A43" s="739" t="s">
        <v>959</v>
      </c>
      <c r="B43" s="733" t="s">
        <v>960</v>
      </c>
      <c r="C43" s="733"/>
      <c r="D43" s="736">
        <v>419.61332207265036</v>
      </c>
      <c r="E43" s="736">
        <v>-1369.28584</v>
      </c>
      <c r="F43" s="736">
        <v>313.81283523804007</v>
      </c>
      <c r="G43" s="736">
        <v>1026.7000173273505</v>
      </c>
      <c r="H43" s="736">
        <v>-1949.6222449305405</v>
      </c>
      <c r="I43" s="736">
        <v>0</v>
      </c>
      <c r="J43" s="736">
        <v>-4325.2866092992008</v>
      </c>
      <c r="K43" s="736">
        <v>1326.0880299855339</v>
      </c>
      <c r="L43" s="736">
        <v>2418.0245773340594</v>
      </c>
      <c r="M43" s="736">
        <v>2106.9930151351282</v>
      </c>
      <c r="N43" s="736">
        <v>1336.7803266510002</v>
      </c>
    </row>
    <row r="44" spans="1:14" ht="12" customHeight="1" x14ac:dyDescent="0.2">
      <c r="A44" s="739" t="s">
        <v>961</v>
      </c>
      <c r="B44" s="733" t="s">
        <v>962</v>
      </c>
      <c r="C44" s="733"/>
      <c r="D44" s="736">
        <v>0</v>
      </c>
      <c r="E44" s="740" t="s">
        <v>949</v>
      </c>
      <c r="F44" s="740" t="s">
        <v>949</v>
      </c>
      <c r="G44" s="736">
        <v>645</v>
      </c>
      <c r="H44" s="736">
        <v>585</v>
      </c>
      <c r="I44" s="736"/>
      <c r="J44" s="736">
        <v>1278</v>
      </c>
      <c r="K44" s="740" t="s">
        <v>949</v>
      </c>
      <c r="L44" s="740" t="s">
        <v>949</v>
      </c>
      <c r="M44" s="740" t="s">
        <v>949</v>
      </c>
      <c r="N44" s="736">
        <v>600</v>
      </c>
    </row>
    <row r="45" spans="1:14" ht="12" customHeight="1" x14ac:dyDescent="0.2">
      <c r="A45" s="741" t="s">
        <v>963</v>
      </c>
      <c r="B45" s="734" t="s">
        <v>964</v>
      </c>
      <c r="C45" s="734"/>
      <c r="D45" s="736">
        <v>419.61332207265036</v>
      </c>
      <c r="E45" s="736">
        <v>-1369.28584</v>
      </c>
      <c r="F45" s="736">
        <v>313.81283523804007</v>
      </c>
      <c r="G45" s="736">
        <v>1671.7000173273505</v>
      </c>
      <c r="H45" s="736">
        <v>-1364.6222449305405</v>
      </c>
      <c r="I45" s="736">
        <v>0</v>
      </c>
      <c r="J45" s="736">
        <v>-3047.2866092992008</v>
      </c>
      <c r="K45" s="736">
        <v>1326.0880299855339</v>
      </c>
      <c r="L45" s="736">
        <v>2418.0245773340594</v>
      </c>
      <c r="M45" s="736">
        <v>2106.9930151351282</v>
      </c>
      <c r="N45" s="736">
        <v>1936.7803266510002</v>
      </c>
    </row>
    <row r="46" spans="1:14" ht="12" customHeight="1" x14ac:dyDescent="0.2">
      <c r="A46" s="739" t="s">
        <v>965</v>
      </c>
      <c r="B46" s="733" t="s">
        <v>966</v>
      </c>
      <c r="C46" s="733"/>
      <c r="D46" s="734">
        <v>255.97500000000036</v>
      </c>
      <c r="E46" s="734">
        <v>255.97500000000036</v>
      </c>
      <c r="F46" s="734">
        <v>255.97500000000036</v>
      </c>
      <c r="G46" s="734">
        <v>255.97500000000036</v>
      </c>
      <c r="H46" s="734">
        <v>255.97500000000036</v>
      </c>
      <c r="I46" s="734"/>
      <c r="J46" s="734">
        <v>247.51500000000033</v>
      </c>
      <c r="K46" s="734">
        <v>255.97500000000036</v>
      </c>
      <c r="L46" s="734">
        <v>255.97500000000036</v>
      </c>
      <c r="M46" s="734">
        <v>255.97500000000036</v>
      </c>
      <c r="N46" s="734">
        <v>255.97500000000036</v>
      </c>
    </row>
    <row r="47" spans="1:14" ht="12" customHeight="1" x14ac:dyDescent="0.2">
      <c r="A47" s="739" t="s">
        <v>967</v>
      </c>
      <c r="B47" s="733" t="s">
        <v>968</v>
      </c>
      <c r="C47" s="733"/>
      <c r="D47" s="736">
        <v>151.43829969450496</v>
      </c>
      <c r="E47" s="736">
        <v>232.92009454623098</v>
      </c>
      <c r="F47" s="736">
        <v>168.71579396528216</v>
      </c>
      <c r="G47" s="736">
        <v>125.39335913548246</v>
      </c>
      <c r="H47" s="736">
        <v>211.71769570991228</v>
      </c>
      <c r="I47" s="736"/>
      <c r="J47" s="736">
        <v>261.61814796682143</v>
      </c>
      <c r="K47" s="736">
        <v>125.03155154271269</v>
      </c>
      <c r="L47" s="736">
        <v>92.485235381325651</v>
      </c>
      <c r="M47" s="736">
        <v>122.25358740415049</v>
      </c>
      <c r="N47" s="736">
        <v>109.78002497273064</v>
      </c>
    </row>
    <row r="48" spans="1:14" ht="12" customHeight="1" thickBot="1" x14ac:dyDescent="0.25">
      <c r="A48" s="739" t="s">
        <v>969</v>
      </c>
      <c r="B48" s="733" t="s">
        <v>970</v>
      </c>
      <c r="C48" s="733"/>
      <c r="D48" s="743">
        <v>827.02662176715569</v>
      </c>
      <c r="E48" s="743">
        <v>-880.39074545376866</v>
      </c>
      <c r="F48" s="743">
        <v>738.50362920332259</v>
      </c>
      <c r="G48" s="743">
        <v>2053.0683764628334</v>
      </c>
      <c r="H48" s="743">
        <v>-896.92954922062791</v>
      </c>
      <c r="I48" s="743">
        <v>0</v>
      </c>
      <c r="J48" s="743">
        <v>-2538.1534613323793</v>
      </c>
      <c r="K48" s="743">
        <v>1707.0945815282471</v>
      </c>
      <c r="L48" s="743">
        <v>2766.4848127153855</v>
      </c>
      <c r="M48" s="743">
        <v>2485.221602539279</v>
      </c>
      <c r="N48" s="743">
        <v>2302.535351623731</v>
      </c>
    </row>
    <row r="49" spans="1:14" ht="6" customHeight="1" thickTop="1" x14ac:dyDescent="0.2">
      <c r="A49" s="722"/>
      <c r="B49" s="733"/>
      <c r="C49" s="733"/>
      <c r="D49" s="748"/>
      <c r="E49" s="748"/>
      <c r="F49" s="748"/>
      <c r="G49" s="748"/>
      <c r="H49" s="748"/>
      <c r="I49" s="748"/>
      <c r="J49" s="748"/>
      <c r="K49" s="748"/>
      <c r="L49" s="748"/>
      <c r="M49" s="748"/>
      <c r="N49" s="748"/>
    </row>
    <row r="50" spans="1:14" ht="13.15" customHeight="1" x14ac:dyDescent="0.2">
      <c r="A50" s="729" t="s">
        <v>974</v>
      </c>
      <c r="B50" s="729"/>
      <c r="C50" s="730"/>
      <c r="D50" s="748"/>
      <c r="E50" s="748"/>
      <c r="F50" s="748"/>
      <c r="G50" s="748"/>
      <c r="H50" s="748"/>
      <c r="I50" s="748"/>
      <c r="J50" s="748"/>
      <c r="K50" s="748"/>
      <c r="L50" s="748"/>
      <c r="M50" s="748"/>
      <c r="N50" s="748"/>
    </row>
    <row r="51" spans="1:14" ht="12" customHeight="1" x14ac:dyDescent="0.2">
      <c r="A51" s="722" t="s">
        <v>946</v>
      </c>
      <c r="B51" s="733" t="s">
        <v>947</v>
      </c>
      <c r="C51" s="733"/>
      <c r="D51" s="734">
        <v>300.71512999999999</v>
      </c>
      <c r="E51" s="734">
        <v>348.82499999999982</v>
      </c>
      <c r="F51" s="734">
        <v>361.11616000000009</v>
      </c>
      <c r="G51" s="734">
        <v>693.98191999999995</v>
      </c>
      <c r="H51" s="734">
        <v>240.06123700000012</v>
      </c>
      <c r="I51" s="734"/>
      <c r="J51" s="734">
        <v>-187.01856557964939</v>
      </c>
      <c r="K51" s="734">
        <v>648.76845839999976</v>
      </c>
      <c r="L51" s="734">
        <v>948.98827499999993</v>
      </c>
      <c r="M51" s="734">
        <v>1356.2885000000001</v>
      </c>
      <c r="N51" s="734">
        <v>1014.6582699999997</v>
      </c>
    </row>
    <row r="52" spans="1:14" ht="12" customHeight="1" x14ac:dyDescent="0.2">
      <c r="A52" s="722" t="s">
        <v>950</v>
      </c>
      <c r="B52" s="733" t="s">
        <v>975</v>
      </c>
      <c r="C52" s="733"/>
      <c r="D52" s="735" t="s">
        <v>949</v>
      </c>
      <c r="E52" s="735" t="s">
        <v>949</v>
      </c>
      <c r="F52" s="735" t="s">
        <v>949</v>
      </c>
      <c r="G52" s="735" t="s">
        <v>949</v>
      </c>
      <c r="H52" s="735" t="s">
        <v>949</v>
      </c>
      <c r="I52" s="735"/>
      <c r="J52" s="735" t="s">
        <v>949</v>
      </c>
      <c r="K52" s="735" t="s">
        <v>949</v>
      </c>
      <c r="L52" s="735" t="s">
        <v>949</v>
      </c>
      <c r="M52" s="735" t="s">
        <v>949</v>
      </c>
      <c r="N52" s="735" t="s">
        <v>949</v>
      </c>
    </row>
    <row r="53" spans="1:14" ht="12" customHeight="1" x14ac:dyDescent="0.2">
      <c r="A53" s="722" t="s">
        <v>953</v>
      </c>
      <c r="B53" s="733" t="s">
        <v>954</v>
      </c>
      <c r="C53" s="733"/>
      <c r="D53" s="734">
        <v>476.54609325172396</v>
      </c>
      <c r="E53" s="734">
        <v>0</v>
      </c>
      <c r="F53" s="734">
        <v>457.2763272216032</v>
      </c>
      <c r="G53" s="734">
        <v>599.74693606698247</v>
      </c>
      <c r="H53" s="734">
        <v>483.83613572599376</v>
      </c>
      <c r="I53" s="734"/>
      <c r="J53" s="734">
        <v>939.69899070311874</v>
      </c>
      <c r="K53" s="734">
        <v>620.831726425547</v>
      </c>
      <c r="L53" s="734">
        <v>885.95809907783871</v>
      </c>
      <c r="M53" s="734">
        <v>656.40619695007354</v>
      </c>
      <c r="N53" s="734">
        <v>429.23750740562218</v>
      </c>
    </row>
    <row r="54" spans="1:14" ht="12" customHeight="1" x14ac:dyDescent="0.2">
      <c r="A54" s="722" t="s">
        <v>955</v>
      </c>
      <c r="B54" s="733" t="s">
        <v>956</v>
      </c>
      <c r="C54" s="733"/>
      <c r="D54" s="734">
        <v>145</v>
      </c>
      <c r="E54" s="734">
        <v>130</v>
      </c>
      <c r="F54" s="734">
        <v>150</v>
      </c>
      <c r="G54" s="734">
        <v>140</v>
      </c>
      <c r="H54" s="734">
        <v>223</v>
      </c>
      <c r="I54" s="734"/>
      <c r="J54" s="734">
        <v>292</v>
      </c>
      <c r="K54" s="734">
        <v>247</v>
      </c>
      <c r="L54" s="734">
        <v>247</v>
      </c>
      <c r="M54" s="734">
        <v>223</v>
      </c>
      <c r="N54" s="734">
        <v>346</v>
      </c>
    </row>
    <row r="55" spans="1:14" ht="12" customHeight="1" x14ac:dyDescent="0.2">
      <c r="A55" s="722" t="s">
        <v>957</v>
      </c>
      <c r="B55" s="733" t="s">
        <v>958</v>
      </c>
      <c r="C55" s="733"/>
      <c r="D55" s="736">
        <v>-48.800000000000011</v>
      </c>
      <c r="E55" s="738">
        <v>-59.099999999999994</v>
      </c>
      <c r="F55" s="738" t="s">
        <v>949</v>
      </c>
      <c r="G55" s="738" t="s">
        <v>949</v>
      </c>
      <c r="H55" s="738" t="s">
        <v>949</v>
      </c>
      <c r="I55" s="738"/>
      <c r="J55" s="738" t="s">
        <v>949</v>
      </c>
      <c r="K55" s="738" t="s">
        <v>949</v>
      </c>
      <c r="L55" s="738" t="s">
        <v>949</v>
      </c>
      <c r="M55" s="738" t="s">
        <v>949</v>
      </c>
      <c r="N55" s="738" t="s">
        <v>949</v>
      </c>
    </row>
    <row r="56" spans="1:14" ht="12" customHeight="1" x14ac:dyDescent="0.2">
      <c r="A56" s="739" t="s">
        <v>959</v>
      </c>
      <c r="B56" s="733" t="s">
        <v>960</v>
      </c>
      <c r="C56" s="733"/>
      <c r="D56" s="736">
        <v>873.46122325172405</v>
      </c>
      <c r="E56" s="736">
        <v>419.7249999999998</v>
      </c>
      <c r="F56" s="736">
        <v>968.39248722160323</v>
      </c>
      <c r="G56" s="736">
        <v>1433.7288560669824</v>
      </c>
      <c r="H56" s="736">
        <v>946.89737272599382</v>
      </c>
      <c r="I56" s="736">
        <v>0</v>
      </c>
      <c r="J56" s="736">
        <v>1044.6804251234694</v>
      </c>
      <c r="K56" s="736">
        <v>1516.6001848255469</v>
      </c>
      <c r="L56" s="736">
        <v>2081.9463740778383</v>
      </c>
      <c r="M56" s="736">
        <v>2235.6946969500736</v>
      </c>
      <c r="N56" s="736">
        <v>1789.8957774056219</v>
      </c>
    </row>
    <row r="57" spans="1:14" ht="12" customHeight="1" x14ac:dyDescent="0.2">
      <c r="A57" s="739" t="s">
        <v>961</v>
      </c>
      <c r="B57" s="733" t="s">
        <v>962</v>
      </c>
      <c r="C57" s="733"/>
      <c r="D57" s="736">
        <v>0</v>
      </c>
      <c r="E57" s="740" t="s">
        <v>949</v>
      </c>
      <c r="F57" s="740" t="s">
        <v>949</v>
      </c>
      <c r="G57" s="736">
        <v>537.5</v>
      </c>
      <c r="H57" s="736">
        <v>487.5</v>
      </c>
      <c r="I57" s="736"/>
      <c r="J57" s="736">
        <v>1065</v>
      </c>
      <c r="K57" s="740" t="s">
        <v>949</v>
      </c>
      <c r="L57" s="740" t="s">
        <v>949</v>
      </c>
      <c r="M57" s="740" t="s">
        <v>949</v>
      </c>
      <c r="N57" s="736">
        <v>500</v>
      </c>
    </row>
    <row r="58" spans="1:14" ht="12" customHeight="1" x14ac:dyDescent="0.2">
      <c r="A58" s="741" t="s">
        <v>963</v>
      </c>
      <c r="B58" s="734" t="s">
        <v>964</v>
      </c>
      <c r="C58" s="734"/>
      <c r="D58" s="736">
        <v>873.46122325172405</v>
      </c>
      <c r="E58" s="736">
        <v>419.7249999999998</v>
      </c>
      <c r="F58" s="736">
        <v>968.39248722160323</v>
      </c>
      <c r="G58" s="736">
        <v>1971.2288560669824</v>
      </c>
      <c r="H58" s="736">
        <v>1434.3973727259938</v>
      </c>
      <c r="I58" s="736">
        <v>0</v>
      </c>
      <c r="J58" s="736">
        <v>2109.6804251234694</v>
      </c>
      <c r="K58" s="736">
        <v>1516.6001848255469</v>
      </c>
      <c r="L58" s="736">
        <v>2081.9463740778383</v>
      </c>
      <c r="M58" s="736">
        <v>2235.6946969500736</v>
      </c>
      <c r="N58" s="736">
        <v>2289.8957774056216</v>
      </c>
    </row>
    <row r="59" spans="1:14" ht="12" customHeight="1" x14ac:dyDescent="0.2">
      <c r="A59" s="739" t="s">
        <v>965</v>
      </c>
      <c r="B59" s="733" t="s">
        <v>966</v>
      </c>
      <c r="C59" s="733"/>
      <c r="D59" s="734">
        <v>1404.7874999999999</v>
      </c>
      <c r="E59" s="734">
        <v>1404.7874999999999</v>
      </c>
      <c r="F59" s="734">
        <v>1404.7874999999999</v>
      </c>
      <c r="G59" s="734">
        <v>1404.7874999999999</v>
      </c>
      <c r="H59" s="734">
        <v>1404.7874999999999</v>
      </c>
      <c r="I59" s="734"/>
      <c r="J59" s="734">
        <v>1397.7375000000002</v>
      </c>
      <c r="K59" s="734">
        <v>1404.7874999999999</v>
      </c>
      <c r="L59" s="734">
        <v>1404.7874999999999</v>
      </c>
      <c r="M59" s="734">
        <v>1404.7874999999999</v>
      </c>
      <c r="N59" s="734">
        <v>1404.7874999999999</v>
      </c>
    </row>
    <row r="60" spans="1:14" ht="12" customHeight="1" x14ac:dyDescent="0.2">
      <c r="A60" s="739" t="s">
        <v>967</v>
      </c>
      <c r="B60" s="733" t="s">
        <v>968</v>
      </c>
      <c r="C60" s="733"/>
      <c r="D60" s="736">
        <v>58.149282157497794</v>
      </c>
      <c r="E60" s="736">
        <v>84.556032288152721</v>
      </c>
      <c r="F60" s="736">
        <v>62.701397200024473</v>
      </c>
      <c r="G60" s="736">
        <v>30.035571280487375</v>
      </c>
      <c r="H60" s="736">
        <v>45.988452065781303</v>
      </c>
      <c r="I60" s="736"/>
      <c r="J60" s="736">
        <v>34.994511932674527</v>
      </c>
      <c r="K60" s="736">
        <v>41.349249541582594</v>
      </c>
      <c r="L60" s="736">
        <v>23.725599259631736</v>
      </c>
      <c r="M60" s="736">
        <v>26.916557957867212</v>
      </c>
      <c r="N60" s="736">
        <v>20.329297632100634</v>
      </c>
    </row>
    <row r="61" spans="1:14" ht="12" customHeight="1" thickBot="1" x14ac:dyDescent="0.25">
      <c r="A61" s="739" t="s">
        <v>969</v>
      </c>
      <c r="B61" s="733" t="s">
        <v>970</v>
      </c>
      <c r="C61" s="733"/>
      <c r="D61" s="743">
        <v>2336.3980054092217</v>
      </c>
      <c r="E61" s="743">
        <v>1909.0685322881523</v>
      </c>
      <c r="F61" s="743">
        <v>2435.8813844216274</v>
      </c>
      <c r="G61" s="743">
        <v>3406.0519273474697</v>
      </c>
      <c r="H61" s="743">
        <v>2885.173324791775</v>
      </c>
      <c r="I61" s="743">
        <v>0</v>
      </c>
      <c r="J61" s="743">
        <v>3542.412437056144</v>
      </c>
      <c r="K61" s="743">
        <v>2962.7369343671294</v>
      </c>
      <c r="L61" s="743">
        <v>3510.4594733374697</v>
      </c>
      <c r="M61" s="743">
        <v>3667.3987549079407</v>
      </c>
      <c r="N61" s="743">
        <v>3715.0125750377219</v>
      </c>
    </row>
    <row r="62" spans="1:14" ht="19.5" customHeight="1" thickTop="1" x14ac:dyDescent="0.2">
      <c r="A62" s="722"/>
      <c r="B62" s="733"/>
      <c r="C62" s="733"/>
      <c r="D62" s="748"/>
      <c r="E62" s="748"/>
      <c r="F62" s="748"/>
      <c r="G62" s="748"/>
      <c r="H62" s="748"/>
      <c r="I62" s="748"/>
      <c r="J62" s="748"/>
      <c r="K62" s="748"/>
      <c r="L62" s="748"/>
      <c r="M62" s="748"/>
      <c r="N62" s="748"/>
    </row>
    <row r="63" spans="1:14" ht="3" customHeight="1" x14ac:dyDescent="0.2">
      <c r="D63" s="750"/>
      <c r="E63" s="750"/>
      <c r="F63" s="750"/>
      <c r="G63" s="750"/>
      <c r="H63" s="750"/>
      <c r="I63" s="750"/>
      <c r="J63" s="750"/>
      <c r="K63" s="750"/>
      <c r="L63" s="750"/>
      <c r="M63" s="750"/>
      <c r="N63" s="750"/>
    </row>
    <row r="64" spans="1:14" ht="16.350000000000001" customHeight="1" x14ac:dyDescent="0.2">
      <c r="A64" s="751" t="s">
        <v>1013</v>
      </c>
      <c r="B64" s="751"/>
      <c r="C64" s="751"/>
      <c r="D64" s="751"/>
      <c r="E64" s="751"/>
      <c r="F64" s="751"/>
      <c r="G64" s="751"/>
      <c r="H64" s="751"/>
      <c r="I64" s="751"/>
      <c r="J64" s="718"/>
      <c r="K64" s="751"/>
      <c r="L64" s="751"/>
      <c r="M64" s="751"/>
      <c r="N64" s="751"/>
    </row>
    <row r="65" spans="1:14" ht="14.1" customHeight="1" x14ac:dyDescent="0.2">
      <c r="A65" s="752"/>
      <c r="B65" s="753"/>
      <c r="C65" s="753"/>
      <c r="D65" s="836" t="s">
        <v>845</v>
      </c>
      <c r="E65" s="832" t="s">
        <v>846</v>
      </c>
      <c r="F65" s="832" t="s">
        <v>847</v>
      </c>
      <c r="G65" s="832" t="s">
        <v>848</v>
      </c>
      <c r="H65" s="832" t="s">
        <v>849</v>
      </c>
      <c r="I65" s="754"/>
      <c r="J65" s="832" t="s">
        <v>850</v>
      </c>
      <c r="K65" s="832" t="s">
        <v>851</v>
      </c>
      <c r="L65" s="832" t="s">
        <v>852</v>
      </c>
      <c r="M65" s="832" t="s">
        <v>853</v>
      </c>
      <c r="N65" s="832" t="s">
        <v>943</v>
      </c>
    </row>
    <row r="66" spans="1:14" ht="9.9499999999999993" customHeight="1" x14ac:dyDescent="0.2">
      <c r="A66" s="755"/>
      <c r="B66" s="835" t="s">
        <v>855</v>
      </c>
      <c r="C66" s="756"/>
      <c r="D66" s="837"/>
      <c r="E66" s="837"/>
      <c r="F66" s="837"/>
      <c r="G66" s="837"/>
      <c r="H66" s="837"/>
      <c r="I66" s="757"/>
      <c r="J66" s="837"/>
      <c r="K66" s="837"/>
      <c r="L66" s="837"/>
      <c r="M66" s="837"/>
      <c r="N66" s="833"/>
    </row>
    <row r="67" spans="1:14" ht="15" customHeight="1" x14ac:dyDescent="0.2">
      <c r="A67" s="758"/>
      <c r="B67" s="834"/>
      <c r="C67" s="727"/>
      <c r="D67" s="834"/>
      <c r="E67" s="834"/>
      <c r="F67" s="834"/>
      <c r="G67" s="834"/>
      <c r="H67" s="834"/>
      <c r="I67" s="759"/>
      <c r="J67" s="834"/>
      <c r="K67" s="834"/>
      <c r="L67" s="834"/>
      <c r="M67" s="834"/>
      <c r="N67" s="834"/>
    </row>
    <row r="68" spans="1:14" ht="13.5" customHeight="1" x14ac:dyDescent="0.2">
      <c r="A68" s="729" t="s">
        <v>976</v>
      </c>
      <c r="B68" s="729"/>
      <c r="C68" s="760"/>
      <c r="I68" s="732" t="s">
        <v>945</v>
      </c>
    </row>
    <row r="69" spans="1:14" ht="12" customHeight="1" x14ac:dyDescent="0.2">
      <c r="A69" s="722" t="s">
        <v>946</v>
      </c>
      <c r="B69" s="733" t="s">
        <v>947</v>
      </c>
      <c r="C69" s="733"/>
      <c r="D69" s="734">
        <v>3959.4239446607999</v>
      </c>
      <c r="E69" s="734">
        <v>5160.9709999999995</v>
      </c>
      <c r="F69" s="734">
        <v>6399.7443300000004</v>
      </c>
      <c r="G69" s="734">
        <v>6979.4996000000001</v>
      </c>
      <c r="H69" s="734">
        <v>5077.9673510000002</v>
      </c>
      <c r="I69" s="734"/>
      <c r="J69" s="734">
        <v>8920.9478774999989</v>
      </c>
      <c r="K69" s="734">
        <v>7524.9666431999995</v>
      </c>
      <c r="L69" s="734">
        <v>8400.7846090000003</v>
      </c>
      <c r="M69" s="734">
        <v>8040.5305800000006</v>
      </c>
      <c r="N69" s="734">
        <v>7556.2179100000003</v>
      </c>
    </row>
    <row r="70" spans="1:14" ht="12" customHeight="1" x14ac:dyDescent="0.2">
      <c r="A70" s="722" t="s">
        <v>950</v>
      </c>
      <c r="B70" s="733" t="s">
        <v>951</v>
      </c>
      <c r="C70" s="733"/>
      <c r="D70" s="745">
        <v>2059.6812675415399</v>
      </c>
      <c r="E70" s="745">
        <v>2873.2958730436994</v>
      </c>
      <c r="F70" s="745">
        <v>3582.1618158448664</v>
      </c>
      <c r="G70" s="745">
        <v>4711.3926265376012</v>
      </c>
      <c r="H70" s="745">
        <v>3803.1984357400352</v>
      </c>
      <c r="I70" s="745"/>
      <c r="J70" s="745">
        <v>5041.1308235350125</v>
      </c>
      <c r="K70" s="745">
        <v>2396.2117900228022</v>
      </c>
      <c r="L70" s="745">
        <v>3671.9650416685959</v>
      </c>
      <c r="M70" s="745">
        <v>2727.3802807907905</v>
      </c>
      <c r="N70" s="745">
        <v>2342.260915955485</v>
      </c>
    </row>
    <row r="71" spans="1:14" ht="12" customHeight="1" x14ac:dyDescent="0.2">
      <c r="A71" s="722"/>
      <c r="B71" s="733" t="s">
        <v>952</v>
      </c>
      <c r="C71" s="733"/>
      <c r="D71" s="734">
        <v>1489.6812675415399</v>
      </c>
      <c r="E71" s="734">
        <v>2873.2958730436994</v>
      </c>
      <c r="F71" s="734">
        <v>3582.1618158448664</v>
      </c>
      <c r="G71" s="734">
        <v>4711.3926265376012</v>
      </c>
      <c r="H71" s="734">
        <v>3803.1984357400352</v>
      </c>
      <c r="I71" s="734"/>
      <c r="J71" s="734">
        <v>5041.1308235350125</v>
      </c>
      <c r="K71" s="734">
        <v>2396.2117900228022</v>
      </c>
      <c r="L71" s="734">
        <v>3671.9650416685959</v>
      </c>
      <c r="M71" s="734">
        <v>2727.3802807907905</v>
      </c>
      <c r="N71" s="734">
        <v>2342.260915955485</v>
      </c>
    </row>
    <row r="72" spans="1:14" ht="12" customHeight="1" x14ac:dyDescent="0.2">
      <c r="A72" s="722" t="s">
        <v>953</v>
      </c>
      <c r="B72" s="733" t="s">
        <v>954</v>
      </c>
      <c r="C72" s="733"/>
      <c r="D72" s="734">
        <v>1118.9044088443929</v>
      </c>
      <c r="E72" s="734">
        <v>0</v>
      </c>
      <c r="F72" s="734">
        <v>1035.5019809392325</v>
      </c>
      <c r="G72" s="734">
        <v>1349.5577770311443</v>
      </c>
      <c r="H72" s="734">
        <v>1664.2286538561018</v>
      </c>
      <c r="I72" s="734"/>
      <c r="J72" s="734">
        <v>1961.8525131754591</v>
      </c>
      <c r="K72" s="734">
        <v>2021.490151629602</v>
      </c>
      <c r="L72" s="734">
        <v>1973.1481924122061</v>
      </c>
      <c r="M72" s="734">
        <v>1758.3745424810611</v>
      </c>
      <c r="N72" s="734">
        <v>1931.4510278706598</v>
      </c>
    </row>
    <row r="73" spans="1:14" ht="12" customHeight="1" x14ac:dyDescent="0.2">
      <c r="A73" s="722" t="s">
        <v>955</v>
      </c>
      <c r="B73" s="733" t="s">
        <v>956</v>
      </c>
      <c r="C73" s="733"/>
      <c r="D73" s="734">
        <v>217.49999999999997</v>
      </c>
      <c r="E73" s="734">
        <v>195</v>
      </c>
      <c r="F73" s="734">
        <v>225</v>
      </c>
      <c r="G73" s="734">
        <v>210.00000000000003</v>
      </c>
      <c r="H73" s="734">
        <v>334.5</v>
      </c>
      <c r="I73" s="734"/>
      <c r="J73" s="734">
        <v>438</v>
      </c>
      <c r="K73" s="734">
        <v>370.5</v>
      </c>
      <c r="L73" s="734">
        <v>370.5</v>
      </c>
      <c r="M73" s="734">
        <v>334.5</v>
      </c>
      <c r="N73" s="734">
        <v>519</v>
      </c>
    </row>
    <row r="74" spans="1:14" ht="12" customHeight="1" x14ac:dyDescent="0.2">
      <c r="A74" s="722" t="s">
        <v>957</v>
      </c>
      <c r="B74" s="733" t="s">
        <v>958</v>
      </c>
      <c r="C74" s="733"/>
      <c r="D74" s="736">
        <v>185.91239999999999</v>
      </c>
      <c r="E74" s="737">
        <v>195.715</v>
      </c>
      <c r="F74" s="738" t="s">
        <v>949</v>
      </c>
      <c r="G74" s="738" t="s">
        <v>949</v>
      </c>
      <c r="H74" s="738" t="s">
        <v>949</v>
      </c>
      <c r="I74" s="738"/>
      <c r="J74" s="738" t="s">
        <v>949</v>
      </c>
      <c r="K74" s="738" t="s">
        <v>949</v>
      </c>
      <c r="L74" s="738" t="s">
        <v>949</v>
      </c>
      <c r="M74" s="738" t="s">
        <v>949</v>
      </c>
      <c r="N74" s="738" t="s">
        <v>949</v>
      </c>
    </row>
    <row r="75" spans="1:14" ht="12" customHeight="1" x14ac:dyDescent="0.2">
      <c r="A75" s="739" t="s">
        <v>959</v>
      </c>
      <c r="B75" s="733" t="s">
        <v>960</v>
      </c>
      <c r="C75" s="733"/>
      <c r="D75" s="736">
        <v>6971.4220210467329</v>
      </c>
      <c r="E75" s="736">
        <v>8424.9818730437</v>
      </c>
      <c r="F75" s="736">
        <v>11242.408126784099</v>
      </c>
      <c r="G75" s="736">
        <v>13250.450003568745</v>
      </c>
      <c r="H75" s="736">
        <v>10879.894440596137</v>
      </c>
      <c r="I75" s="736">
        <v>0</v>
      </c>
      <c r="J75" s="736">
        <v>16361.93121421047</v>
      </c>
      <c r="K75" s="736">
        <v>12313.168584852403</v>
      </c>
      <c r="L75" s="736">
        <v>14416.397843080802</v>
      </c>
      <c r="M75" s="736">
        <v>12860.785403271853</v>
      </c>
      <c r="N75" s="736">
        <v>12348.929853826146</v>
      </c>
    </row>
    <row r="76" spans="1:14" ht="12" customHeight="1" x14ac:dyDescent="0.2">
      <c r="A76" s="739" t="s">
        <v>961</v>
      </c>
      <c r="B76" s="733" t="s">
        <v>962</v>
      </c>
      <c r="C76" s="733"/>
      <c r="D76" s="736">
        <v>900</v>
      </c>
      <c r="E76" s="740" t="s">
        <v>949</v>
      </c>
      <c r="F76" s="740" t="s">
        <v>949</v>
      </c>
      <c r="G76" s="736">
        <v>1719.9999999999998</v>
      </c>
      <c r="H76" s="736">
        <v>1560</v>
      </c>
      <c r="I76" s="736"/>
      <c r="J76" s="736">
        <v>3408</v>
      </c>
      <c r="K76" s="740" t="s">
        <v>949</v>
      </c>
      <c r="L76" s="740" t="s">
        <v>949</v>
      </c>
      <c r="M76" s="740" t="s">
        <v>949</v>
      </c>
      <c r="N76" s="736">
        <v>1600</v>
      </c>
    </row>
    <row r="77" spans="1:14" ht="12" customHeight="1" x14ac:dyDescent="0.2">
      <c r="A77" s="741" t="s">
        <v>963</v>
      </c>
      <c r="B77" s="734" t="s">
        <v>964</v>
      </c>
      <c r="C77" s="734"/>
      <c r="D77" s="736">
        <v>7871.4220210467329</v>
      </c>
      <c r="E77" s="736">
        <v>8424.9818730437</v>
      </c>
      <c r="F77" s="736">
        <v>11242.408126784099</v>
      </c>
      <c r="G77" s="736">
        <v>14970.450003568745</v>
      </c>
      <c r="H77" s="736">
        <v>12439.894440596137</v>
      </c>
      <c r="I77" s="736">
        <v>0</v>
      </c>
      <c r="J77" s="736">
        <v>19769.931214210468</v>
      </c>
      <c r="K77" s="736">
        <v>12313.168584852403</v>
      </c>
      <c r="L77" s="736">
        <v>14416.397843080802</v>
      </c>
      <c r="M77" s="736">
        <v>12860.785403271853</v>
      </c>
      <c r="N77" s="736">
        <v>13948.929853826146</v>
      </c>
    </row>
    <row r="78" spans="1:14" ht="12" customHeight="1" x14ac:dyDescent="0.2">
      <c r="A78" s="739" t="s">
        <v>965</v>
      </c>
      <c r="B78" s="733" t="s">
        <v>966</v>
      </c>
      <c r="C78" s="733"/>
      <c r="D78" s="734">
        <v>10151.126499999998</v>
      </c>
      <c r="E78" s="734">
        <v>10151.126499999998</v>
      </c>
      <c r="F78" s="734">
        <v>10151.126499999998</v>
      </c>
      <c r="G78" s="734">
        <v>10151.126499999998</v>
      </c>
      <c r="H78" s="734">
        <v>10151.126499999998</v>
      </c>
      <c r="I78" s="734"/>
      <c r="J78" s="734">
        <v>10119.233499999998</v>
      </c>
      <c r="K78" s="734">
        <v>10151.126499999998</v>
      </c>
      <c r="L78" s="734">
        <v>10151.126499999998</v>
      </c>
      <c r="M78" s="734">
        <v>10151.126499999998</v>
      </c>
      <c r="N78" s="734">
        <v>10151.126499999998</v>
      </c>
    </row>
    <row r="79" spans="1:14" ht="12" customHeight="1" x14ac:dyDescent="0.2">
      <c r="A79" s="739" t="s">
        <v>967</v>
      </c>
      <c r="B79" s="733" t="s">
        <v>968</v>
      </c>
      <c r="C79" s="733"/>
      <c r="D79" s="736">
        <v>1132.060392827975</v>
      </c>
      <c r="E79" s="736">
        <v>1188.4943576581006</v>
      </c>
      <c r="F79" s="736">
        <v>1102.135035042566</v>
      </c>
      <c r="G79" s="736">
        <v>1021.6763094925186</v>
      </c>
      <c r="H79" s="736">
        <v>1065.3837558026135</v>
      </c>
      <c r="I79" s="736"/>
      <c r="J79" s="736">
        <v>943.41698450158003</v>
      </c>
      <c r="K79" s="736">
        <v>1021.5752759389688</v>
      </c>
      <c r="L79" s="736">
        <v>997.14530269020952</v>
      </c>
      <c r="M79" s="736">
        <v>1034.5430392546143</v>
      </c>
      <c r="N79" s="736">
        <v>976.07332648589136</v>
      </c>
    </row>
    <row r="80" spans="1:14" ht="12" customHeight="1" thickBot="1" x14ac:dyDescent="0.25">
      <c r="A80" s="739" t="s">
        <v>969</v>
      </c>
      <c r="B80" s="733" t="s">
        <v>970</v>
      </c>
      <c r="C80" s="733"/>
      <c r="D80" s="743">
        <v>19154.608913874705</v>
      </c>
      <c r="E80" s="743">
        <v>19764.602730701801</v>
      </c>
      <c r="F80" s="743">
        <v>22495.669661826665</v>
      </c>
      <c r="G80" s="743">
        <v>26143.252813061263</v>
      </c>
      <c r="H80" s="743">
        <v>23656.404696398749</v>
      </c>
      <c r="I80" s="743">
        <v>0</v>
      </c>
      <c r="J80" s="743">
        <v>30832.581698712049</v>
      </c>
      <c r="K80" s="743">
        <v>23485.87036079137</v>
      </c>
      <c r="L80" s="743">
        <v>25564.66964577101</v>
      </c>
      <c r="M80" s="743">
        <v>24046.454942526467</v>
      </c>
      <c r="N80" s="743">
        <v>25076.129680312035</v>
      </c>
    </row>
    <row r="81" spans="1:14" ht="6" customHeight="1" thickTop="1" x14ac:dyDescent="0.2">
      <c r="A81" s="739"/>
      <c r="B81" s="733"/>
      <c r="C81" s="733"/>
      <c r="D81" s="746"/>
      <c r="E81" s="746"/>
      <c r="F81" s="746"/>
      <c r="G81" s="746"/>
      <c r="H81" s="746"/>
      <c r="I81" s="746"/>
      <c r="J81" s="746"/>
      <c r="K81" s="746"/>
      <c r="L81" s="746"/>
      <c r="M81" s="746"/>
      <c r="N81" s="746"/>
    </row>
    <row r="82" spans="1:14" ht="17.25" customHeight="1" x14ac:dyDescent="0.2">
      <c r="A82" s="729" t="s">
        <v>977</v>
      </c>
      <c r="B82" s="729"/>
      <c r="C82" s="761"/>
      <c r="D82" s="761"/>
      <c r="E82" s="761"/>
      <c r="F82" s="761"/>
      <c r="G82" s="761"/>
      <c r="H82" s="761"/>
      <c r="I82" s="761"/>
      <c r="J82" s="761"/>
      <c r="K82" s="761"/>
      <c r="L82" s="761"/>
      <c r="M82" s="761"/>
      <c r="N82" s="761"/>
    </row>
    <row r="83" spans="1:14" ht="12" customHeight="1" x14ac:dyDescent="0.2">
      <c r="A83" s="722" t="s">
        <v>946</v>
      </c>
      <c r="B83" s="733" t="s">
        <v>947</v>
      </c>
      <c r="C83" s="733"/>
      <c r="D83" s="734">
        <v>0</v>
      </c>
      <c r="E83" s="734">
        <v>0</v>
      </c>
      <c r="F83" s="734">
        <v>-592.15899999999999</v>
      </c>
      <c r="G83" s="734">
        <v>-1108.633052173913</v>
      </c>
      <c r="H83" s="734">
        <v>-1604.4160780749555</v>
      </c>
      <c r="I83" s="734"/>
      <c r="J83" s="734">
        <v>-1235.528484643942</v>
      </c>
      <c r="K83" s="734">
        <v>0</v>
      </c>
      <c r="L83" s="734">
        <v>-236.58263043478254</v>
      </c>
      <c r="M83" s="734">
        <v>0</v>
      </c>
      <c r="N83" s="734">
        <v>-1200.323894173913</v>
      </c>
    </row>
    <row r="84" spans="1:14" ht="12" customHeight="1" x14ac:dyDescent="0.2">
      <c r="A84" s="722" t="s">
        <v>950</v>
      </c>
      <c r="B84" s="733" t="s">
        <v>951</v>
      </c>
      <c r="C84" s="733"/>
      <c r="D84" s="734">
        <v>3010.9909664370352</v>
      </c>
      <c r="E84" s="734">
        <v>2903.5410927599482</v>
      </c>
      <c r="F84" s="734">
        <v>3301.5896787342563</v>
      </c>
      <c r="G84" s="734">
        <v>3189.7797522920337</v>
      </c>
      <c r="H84" s="734">
        <v>3924.1607807495543</v>
      </c>
      <c r="I84" s="734"/>
      <c r="J84" s="734">
        <v>3798.0296804915679</v>
      </c>
      <c r="K84" s="734">
        <v>2947.10738332554</v>
      </c>
      <c r="L84" s="734">
        <v>2795.1137232459255</v>
      </c>
      <c r="M84" s="734">
        <v>2959.4498131505129</v>
      </c>
      <c r="N84" s="734">
        <v>2282.5943167931041</v>
      </c>
    </row>
    <row r="85" spans="1:14" ht="12" customHeight="1" x14ac:dyDescent="0.2">
      <c r="A85" s="722"/>
      <c r="B85" s="733" t="s">
        <v>978</v>
      </c>
      <c r="C85" s="733"/>
      <c r="D85" s="734">
        <v>2165.9909664370352</v>
      </c>
      <c r="E85" s="734">
        <v>2903.5410927599482</v>
      </c>
      <c r="F85" s="734">
        <v>3301.5896787342563</v>
      </c>
      <c r="G85" s="734">
        <v>3189.7797522920337</v>
      </c>
      <c r="H85" s="734">
        <v>3924.1607807495543</v>
      </c>
      <c r="I85" s="734"/>
      <c r="J85" s="734">
        <v>3798.0296804915679</v>
      </c>
      <c r="K85" s="734">
        <v>2947.10738332554</v>
      </c>
      <c r="L85" s="734">
        <v>2795.1137232459255</v>
      </c>
      <c r="M85" s="734">
        <v>2959.4498131505129</v>
      </c>
      <c r="N85" s="734">
        <v>2282.5943167931041</v>
      </c>
    </row>
    <row r="86" spans="1:14" ht="12" customHeight="1" x14ac:dyDescent="0.2">
      <c r="A86" s="722" t="s">
        <v>953</v>
      </c>
      <c r="B86" s="733" t="s">
        <v>954</v>
      </c>
      <c r="C86" s="733"/>
      <c r="D86" s="734">
        <v>866.52417412839918</v>
      </c>
      <c r="E86" s="734">
        <v>0</v>
      </c>
      <c r="F86" s="734">
        <v>804.15964790747103</v>
      </c>
      <c r="G86" s="734">
        <v>1150.5157947867674</v>
      </c>
      <c r="H86" s="734">
        <v>864.49547086313237</v>
      </c>
      <c r="I86" s="734"/>
      <c r="J86" s="734">
        <v>1692.8981732901805</v>
      </c>
      <c r="K86" s="734">
        <v>1069.3950693430402</v>
      </c>
      <c r="L86" s="734">
        <v>1657.0443420489089</v>
      </c>
      <c r="M86" s="734">
        <v>1270.7234273679474</v>
      </c>
      <c r="N86" s="734">
        <v>1263.0756231776204</v>
      </c>
    </row>
    <row r="87" spans="1:14" ht="12" customHeight="1" x14ac:dyDescent="0.2">
      <c r="A87" s="722" t="s">
        <v>955</v>
      </c>
      <c r="B87" s="733" t="s">
        <v>956</v>
      </c>
      <c r="C87" s="733"/>
      <c r="D87" s="734">
        <v>145</v>
      </c>
      <c r="E87" s="734">
        <v>130</v>
      </c>
      <c r="F87" s="734">
        <v>150</v>
      </c>
      <c r="G87" s="734">
        <v>140</v>
      </c>
      <c r="H87" s="734">
        <v>223</v>
      </c>
      <c r="I87" s="734"/>
      <c r="J87" s="734">
        <v>292</v>
      </c>
      <c r="K87" s="734">
        <v>247</v>
      </c>
      <c r="L87" s="734">
        <v>247</v>
      </c>
      <c r="M87" s="734">
        <v>223</v>
      </c>
      <c r="N87" s="734">
        <v>346</v>
      </c>
    </row>
    <row r="88" spans="1:14" ht="12" customHeight="1" x14ac:dyDescent="0.2">
      <c r="A88" s="722" t="s">
        <v>957</v>
      </c>
      <c r="B88" s="733" t="s">
        <v>958</v>
      </c>
      <c r="C88" s="733"/>
      <c r="D88" s="736">
        <v>-56.81340000000003</v>
      </c>
      <c r="E88" s="737">
        <v>-110.59699999999998</v>
      </c>
      <c r="F88" s="738" t="s">
        <v>949</v>
      </c>
      <c r="G88" s="738" t="s">
        <v>949</v>
      </c>
      <c r="H88" s="738" t="s">
        <v>949</v>
      </c>
      <c r="I88" s="738"/>
      <c r="J88" s="738" t="s">
        <v>949</v>
      </c>
      <c r="K88" s="738" t="s">
        <v>949</v>
      </c>
      <c r="L88" s="738" t="s">
        <v>949</v>
      </c>
      <c r="M88" s="738" t="s">
        <v>949</v>
      </c>
      <c r="N88" s="738" t="s">
        <v>949</v>
      </c>
    </row>
    <row r="89" spans="1:14" ht="12" customHeight="1" x14ac:dyDescent="0.2">
      <c r="A89" s="739" t="s">
        <v>959</v>
      </c>
      <c r="B89" s="733" t="s">
        <v>960</v>
      </c>
      <c r="C89" s="733"/>
      <c r="D89" s="736">
        <v>3120.7017405654342</v>
      </c>
      <c r="E89" s="736">
        <v>2922.944092759948</v>
      </c>
      <c r="F89" s="736">
        <v>3663.5903266417276</v>
      </c>
      <c r="G89" s="736">
        <v>3371.6624949048883</v>
      </c>
      <c r="H89" s="736">
        <v>3407.2401735377316</v>
      </c>
      <c r="I89" s="736">
        <v>0</v>
      </c>
      <c r="J89" s="736">
        <v>4547.3993691378064</v>
      </c>
      <c r="K89" s="736">
        <v>4263.5024526685802</v>
      </c>
      <c r="L89" s="736">
        <v>4462.5754348600512</v>
      </c>
      <c r="M89" s="736">
        <v>4453.1732405184603</v>
      </c>
      <c r="N89" s="736">
        <v>2691.3460457968113</v>
      </c>
    </row>
    <row r="90" spans="1:14" ht="12" customHeight="1" x14ac:dyDescent="0.2">
      <c r="A90" s="739" t="s">
        <v>961</v>
      </c>
      <c r="B90" s="733" t="s">
        <v>962</v>
      </c>
      <c r="C90" s="733"/>
      <c r="D90" s="736">
        <v>0</v>
      </c>
      <c r="E90" s="740" t="s">
        <v>949</v>
      </c>
      <c r="F90" s="740" t="s">
        <v>949</v>
      </c>
      <c r="G90" s="740">
        <v>0</v>
      </c>
      <c r="H90" s="740">
        <v>0</v>
      </c>
      <c r="I90" s="740"/>
      <c r="J90" s="740">
        <v>0</v>
      </c>
      <c r="K90" s="740" t="s">
        <v>949</v>
      </c>
      <c r="L90" s="740" t="s">
        <v>949</v>
      </c>
      <c r="M90" s="740" t="s">
        <v>949</v>
      </c>
      <c r="N90" s="740">
        <v>0</v>
      </c>
    </row>
    <row r="91" spans="1:14" ht="12" customHeight="1" x14ac:dyDescent="0.2">
      <c r="A91" s="741" t="s">
        <v>963</v>
      </c>
      <c r="B91" s="734" t="s">
        <v>964</v>
      </c>
      <c r="C91" s="734"/>
      <c r="D91" s="736">
        <v>3120.7017405654342</v>
      </c>
      <c r="E91" s="736">
        <v>2922.944092759948</v>
      </c>
      <c r="F91" s="736">
        <v>3663.5903266417276</v>
      </c>
      <c r="G91" s="736">
        <v>3371.6624949048883</v>
      </c>
      <c r="H91" s="736">
        <v>3407.2401735377316</v>
      </c>
      <c r="I91" s="736">
        <v>0</v>
      </c>
      <c r="J91" s="736">
        <v>4547.3993691378064</v>
      </c>
      <c r="K91" s="736">
        <v>4263.5024526685802</v>
      </c>
      <c r="L91" s="736">
        <v>4462.5754348600512</v>
      </c>
      <c r="M91" s="736">
        <v>4453.1732405184603</v>
      </c>
      <c r="N91" s="736">
        <v>2691.3460457968113</v>
      </c>
    </row>
    <row r="92" spans="1:14" ht="12" customHeight="1" x14ac:dyDescent="0.2">
      <c r="A92" s="739" t="s">
        <v>965</v>
      </c>
      <c r="B92" s="733" t="s">
        <v>966</v>
      </c>
      <c r="C92" s="733"/>
      <c r="D92" s="734">
        <v>0</v>
      </c>
      <c r="E92" s="734">
        <v>0</v>
      </c>
      <c r="F92" s="734">
        <v>0</v>
      </c>
      <c r="G92" s="734">
        <v>0</v>
      </c>
      <c r="H92" s="734">
        <v>0</v>
      </c>
      <c r="I92" s="734"/>
      <c r="J92" s="734">
        <v>0</v>
      </c>
      <c r="K92" s="734">
        <v>0</v>
      </c>
      <c r="L92" s="734">
        <v>0</v>
      </c>
      <c r="M92" s="734">
        <v>0</v>
      </c>
      <c r="N92" s="734">
        <v>0</v>
      </c>
    </row>
    <row r="93" spans="1:14" ht="12" customHeight="1" x14ac:dyDescent="0.2">
      <c r="A93" s="739" t="s">
        <v>967</v>
      </c>
      <c r="B93" s="733" t="s">
        <v>968</v>
      </c>
      <c r="C93" s="733"/>
      <c r="D93" s="736">
        <v>322.27097724813893</v>
      </c>
      <c r="E93" s="736">
        <v>348.18793516451706</v>
      </c>
      <c r="F93" s="736">
        <v>316.94769348101568</v>
      </c>
      <c r="G93" s="736">
        <v>324.64482741315862</v>
      </c>
      <c r="H93" s="736">
        <v>319.50709059307576</v>
      </c>
      <c r="I93" s="736"/>
      <c r="J93" s="736">
        <v>280.54467046776574</v>
      </c>
      <c r="K93" s="736">
        <v>288.27366780257853</v>
      </c>
      <c r="L93" s="736">
        <v>282.02745681026431</v>
      </c>
      <c r="M93" s="736">
        <v>296.36639114020136</v>
      </c>
      <c r="N93" s="736">
        <v>340.70868637500757</v>
      </c>
    </row>
    <row r="94" spans="1:14" ht="12" customHeight="1" thickBot="1" x14ac:dyDescent="0.25">
      <c r="A94" s="739" t="s">
        <v>969</v>
      </c>
      <c r="B94" s="733" t="s">
        <v>970</v>
      </c>
      <c r="C94" s="733"/>
      <c r="D94" s="743">
        <v>3442.9727178135731</v>
      </c>
      <c r="E94" s="743">
        <v>3271.1320279244651</v>
      </c>
      <c r="F94" s="743">
        <v>3980.5380201227435</v>
      </c>
      <c r="G94" s="743">
        <v>3696.3073223180468</v>
      </c>
      <c r="H94" s="743">
        <v>3726.7472641308073</v>
      </c>
      <c r="I94" s="743">
        <v>0</v>
      </c>
      <c r="J94" s="743">
        <v>4827.9440396055725</v>
      </c>
      <c r="K94" s="743">
        <v>4551.7761204711587</v>
      </c>
      <c r="L94" s="743">
        <v>4744.6028916703153</v>
      </c>
      <c r="M94" s="743">
        <v>4749.5396316586612</v>
      </c>
      <c r="N94" s="743">
        <v>3032.0547321718186</v>
      </c>
    </row>
    <row r="95" spans="1:14" ht="3.4" customHeight="1" thickTop="1" x14ac:dyDescent="0.2">
      <c r="A95" s="726"/>
      <c r="B95" s="762"/>
      <c r="C95" s="762"/>
      <c r="D95" s="736"/>
      <c r="E95" s="736"/>
      <c r="F95" s="736"/>
      <c r="G95" s="736"/>
      <c r="H95" s="736"/>
      <c r="I95" s="736"/>
      <c r="J95" s="736"/>
      <c r="K95" s="736"/>
      <c r="L95" s="736"/>
      <c r="M95" s="736"/>
      <c r="N95" s="736"/>
    </row>
    <row r="96" spans="1:14" ht="13.9" customHeight="1" x14ac:dyDescent="0.2">
      <c r="A96" s="729" t="s">
        <v>747</v>
      </c>
      <c r="B96" s="747"/>
      <c r="C96" s="747"/>
      <c r="D96" s="747"/>
      <c r="E96" s="747"/>
      <c r="F96" s="747"/>
      <c r="G96" s="747"/>
      <c r="H96" s="747"/>
      <c r="I96" s="747"/>
      <c r="J96" s="747"/>
      <c r="K96" s="747"/>
      <c r="L96" s="747"/>
      <c r="M96" s="747"/>
      <c r="N96" s="747"/>
    </row>
    <row r="97" spans="1:14" ht="6.6" customHeight="1" x14ac:dyDescent="0.2">
      <c r="A97" s="763" t="s">
        <v>979</v>
      </c>
      <c r="B97" s="839" t="s">
        <v>980</v>
      </c>
      <c r="C97" s="840"/>
      <c r="D97" s="840"/>
      <c r="E97" s="840"/>
      <c r="F97" s="840"/>
      <c r="G97" s="840"/>
      <c r="H97" s="840"/>
      <c r="I97" s="840"/>
      <c r="J97" s="840"/>
      <c r="K97" s="840"/>
      <c r="L97" s="840"/>
      <c r="M97" s="840"/>
      <c r="N97" s="840"/>
    </row>
    <row r="98" spans="1:14" ht="9.4" customHeight="1" x14ac:dyDescent="0.2">
      <c r="A98" s="764"/>
      <c r="B98" s="840"/>
      <c r="C98" s="840"/>
      <c r="D98" s="840"/>
      <c r="E98" s="840"/>
      <c r="F98" s="840"/>
      <c r="G98" s="840"/>
      <c r="H98" s="840"/>
      <c r="I98" s="840"/>
      <c r="J98" s="840"/>
      <c r="K98" s="840"/>
      <c r="L98" s="840"/>
      <c r="M98" s="840"/>
      <c r="N98" s="840"/>
    </row>
    <row r="99" spans="1:14" ht="9" customHeight="1" x14ac:dyDescent="0.2">
      <c r="A99" s="764"/>
      <c r="B99" s="840"/>
      <c r="C99" s="840"/>
      <c r="D99" s="840"/>
      <c r="E99" s="840"/>
      <c r="F99" s="840"/>
      <c r="G99" s="840"/>
      <c r="H99" s="840"/>
      <c r="I99" s="840"/>
      <c r="J99" s="840"/>
      <c r="K99" s="840"/>
      <c r="L99" s="840"/>
      <c r="M99" s="840"/>
      <c r="N99" s="840"/>
    </row>
    <row r="100" spans="1:14" ht="9.4" customHeight="1" x14ac:dyDescent="0.2">
      <c r="A100" s="764"/>
      <c r="B100" s="840"/>
      <c r="C100" s="840"/>
      <c r="D100" s="840"/>
      <c r="E100" s="840"/>
      <c r="F100" s="840"/>
      <c r="G100" s="840"/>
      <c r="H100" s="840"/>
      <c r="I100" s="840"/>
      <c r="J100" s="840"/>
      <c r="K100" s="840"/>
      <c r="L100" s="840"/>
      <c r="M100" s="840"/>
      <c r="N100" s="840"/>
    </row>
    <row r="101" spans="1:14" ht="6" customHeight="1" x14ac:dyDescent="0.2">
      <c r="A101" s="764"/>
      <c r="B101" s="840"/>
      <c r="C101" s="840"/>
      <c r="D101" s="840"/>
      <c r="E101" s="840"/>
      <c r="F101" s="840"/>
      <c r="G101" s="840"/>
      <c r="H101" s="840"/>
      <c r="I101" s="840"/>
      <c r="J101" s="840"/>
      <c r="K101" s="840"/>
      <c r="L101" s="840"/>
      <c r="M101" s="840"/>
      <c r="N101" s="840"/>
    </row>
    <row r="102" spans="1:14" ht="10.9" customHeight="1" x14ac:dyDescent="0.2">
      <c r="A102" s="764"/>
      <c r="B102" s="840"/>
      <c r="C102" s="840"/>
      <c r="D102" s="840"/>
      <c r="E102" s="840"/>
      <c r="F102" s="840"/>
      <c r="G102" s="840"/>
      <c r="H102" s="840"/>
      <c r="I102" s="840"/>
      <c r="J102" s="840"/>
      <c r="K102" s="840"/>
      <c r="L102" s="840"/>
      <c r="M102" s="840"/>
      <c r="N102" s="840"/>
    </row>
    <row r="103" spans="1:14" ht="11.25" customHeight="1" x14ac:dyDescent="0.2">
      <c r="A103" s="729" t="s">
        <v>981</v>
      </c>
      <c r="B103" s="765"/>
      <c r="C103" s="765"/>
      <c r="D103" s="765"/>
      <c r="E103" s="765"/>
      <c r="F103" s="765"/>
      <c r="G103" s="765"/>
      <c r="H103" s="765"/>
      <c r="I103" s="765"/>
      <c r="J103" s="765"/>
      <c r="K103" s="765"/>
      <c r="L103" s="765"/>
      <c r="M103" s="765"/>
      <c r="N103" s="765"/>
    </row>
    <row r="104" spans="1:14" ht="7.5" customHeight="1" x14ac:dyDescent="0.2">
      <c r="A104" s="763" t="s">
        <v>979</v>
      </c>
      <c r="B104" s="839" t="s">
        <v>982</v>
      </c>
      <c r="C104" s="840"/>
      <c r="D104" s="840"/>
      <c r="E104" s="840"/>
      <c r="F104" s="840"/>
      <c r="G104" s="840"/>
      <c r="H104" s="840"/>
      <c r="I104" s="840"/>
      <c r="J104" s="840"/>
      <c r="K104" s="840"/>
      <c r="L104" s="840"/>
      <c r="M104" s="840"/>
      <c r="N104" s="840"/>
    </row>
    <row r="105" spans="1:14" ht="9" customHeight="1" x14ac:dyDescent="0.2">
      <c r="A105" s="763"/>
      <c r="B105" s="840"/>
      <c r="C105" s="840"/>
      <c r="D105" s="840"/>
      <c r="E105" s="840"/>
      <c r="F105" s="840"/>
      <c r="G105" s="840"/>
      <c r="H105" s="840"/>
      <c r="I105" s="840"/>
      <c r="J105" s="840"/>
      <c r="K105" s="840"/>
      <c r="L105" s="840"/>
      <c r="M105" s="840"/>
      <c r="N105" s="840"/>
    </row>
    <row r="106" spans="1:14" ht="10.5" customHeight="1" x14ac:dyDescent="0.2">
      <c r="A106" s="763"/>
      <c r="B106" s="840"/>
      <c r="C106" s="840"/>
      <c r="D106" s="840"/>
      <c r="E106" s="840"/>
      <c r="F106" s="840"/>
      <c r="G106" s="840"/>
      <c r="H106" s="840"/>
      <c r="I106" s="840"/>
      <c r="J106" s="840"/>
      <c r="K106" s="840"/>
      <c r="L106" s="840"/>
      <c r="M106" s="840"/>
      <c r="N106" s="840"/>
    </row>
    <row r="107" spans="1:14" ht="3" customHeight="1" x14ac:dyDescent="0.2">
      <c r="A107" s="763"/>
      <c r="B107" s="840"/>
      <c r="C107" s="840"/>
      <c r="D107" s="840"/>
      <c r="E107" s="840"/>
      <c r="F107" s="840"/>
      <c r="G107" s="840"/>
      <c r="H107" s="840"/>
      <c r="I107" s="840"/>
      <c r="J107" s="840"/>
      <c r="K107" s="840"/>
      <c r="L107" s="840"/>
      <c r="M107" s="840"/>
      <c r="N107" s="840"/>
    </row>
    <row r="108" spans="1:14" ht="11.25" customHeight="1" x14ac:dyDescent="0.2">
      <c r="A108" s="729" t="s">
        <v>983</v>
      </c>
      <c r="B108" s="747"/>
      <c r="C108" s="747"/>
      <c r="D108" s="747"/>
      <c r="E108" s="747"/>
      <c r="F108" s="747"/>
      <c r="G108" s="747"/>
      <c r="H108" s="747"/>
      <c r="I108" s="747"/>
      <c r="J108" s="747"/>
      <c r="K108" s="747"/>
      <c r="L108" s="747"/>
      <c r="M108" s="747"/>
      <c r="N108" s="747"/>
    </row>
    <row r="109" spans="1:14" ht="7.5" customHeight="1" x14ac:dyDescent="0.2">
      <c r="A109" s="763" t="s">
        <v>979</v>
      </c>
      <c r="B109" s="838" t="s">
        <v>984</v>
      </c>
      <c r="C109" s="838"/>
      <c r="D109" s="838"/>
      <c r="E109" s="838"/>
      <c r="F109" s="838"/>
      <c r="G109" s="838"/>
      <c r="H109" s="838"/>
      <c r="I109" s="838"/>
      <c r="J109" s="838"/>
      <c r="K109" s="838"/>
      <c r="L109" s="838"/>
      <c r="M109" s="838"/>
      <c r="N109" s="838"/>
    </row>
    <row r="110" spans="1:14" ht="9" customHeight="1" x14ac:dyDescent="0.2">
      <c r="A110" s="763"/>
      <c r="B110" s="838"/>
      <c r="C110" s="838"/>
      <c r="D110" s="838"/>
      <c r="E110" s="838"/>
      <c r="F110" s="838"/>
      <c r="G110" s="838"/>
      <c r="H110" s="838"/>
      <c r="I110" s="838"/>
      <c r="J110" s="838"/>
      <c r="K110" s="838"/>
      <c r="L110" s="838"/>
      <c r="M110" s="838"/>
      <c r="N110" s="838"/>
    </row>
    <row r="111" spans="1:14" ht="6" customHeight="1" x14ac:dyDescent="0.2">
      <c r="A111" s="763"/>
      <c r="B111" s="838"/>
      <c r="C111" s="838"/>
      <c r="D111" s="838"/>
      <c r="E111" s="838"/>
      <c r="F111" s="838"/>
      <c r="G111" s="838"/>
      <c r="H111" s="838"/>
      <c r="I111" s="838"/>
      <c r="J111" s="838"/>
      <c r="K111" s="838"/>
      <c r="L111" s="838"/>
      <c r="M111" s="838"/>
      <c r="N111" s="838"/>
    </row>
    <row r="112" spans="1:14" ht="6" customHeight="1" x14ac:dyDescent="0.2">
      <c r="A112" s="763"/>
      <c r="B112" s="838"/>
      <c r="C112" s="838"/>
      <c r="D112" s="838"/>
      <c r="E112" s="838"/>
      <c r="F112" s="838"/>
      <c r="G112" s="838"/>
      <c r="H112" s="838"/>
      <c r="I112" s="838"/>
      <c r="J112" s="838"/>
      <c r="K112" s="838"/>
      <c r="L112" s="838"/>
      <c r="M112" s="838"/>
      <c r="N112" s="838"/>
    </row>
    <row r="113" spans="1:14" ht="11.25" customHeight="1" x14ac:dyDescent="0.2">
      <c r="A113" s="729" t="s">
        <v>985</v>
      </c>
      <c r="B113" s="747"/>
      <c r="C113" s="747"/>
      <c r="D113" s="747"/>
      <c r="E113" s="747"/>
      <c r="F113" s="747"/>
      <c r="G113" s="747"/>
      <c r="H113" s="747"/>
      <c r="I113" s="747"/>
      <c r="J113" s="747"/>
      <c r="K113" s="747"/>
      <c r="L113" s="747"/>
      <c r="M113" s="747"/>
      <c r="N113" s="747"/>
    </row>
    <row r="114" spans="1:14" ht="9" customHeight="1" x14ac:dyDescent="0.2">
      <c r="A114" s="763" t="s">
        <v>979</v>
      </c>
      <c r="B114" s="838" t="s">
        <v>986</v>
      </c>
      <c r="C114" s="841"/>
      <c r="D114" s="841"/>
      <c r="E114" s="841"/>
      <c r="F114" s="841"/>
      <c r="G114" s="841"/>
      <c r="H114" s="841"/>
      <c r="I114" s="841"/>
      <c r="J114" s="841"/>
      <c r="K114" s="841"/>
      <c r="L114" s="841"/>
      <c r="M114" s="841"/>
      <c r="N114" s="841"/>
    </row>
    <row r="115" spans="1:14" ht="9.4" customHeight="1" x14ac:dyDescent="0.2">
      <c r="A115" s="729"/>
      <c r="B115" s="841"/>
      <c r="C115" s="841"/>
      <c r="D115" s="841"/>
      <c r="E115" s="841"/>
      <c r="F115" s="841"/>
      <c r="G115" s="841"/>
      <c r="H115" s="841"/>
      <c r="I115" s="841"/>
      <c r="J115" s="841"/>
      <c r="K115" s="841"/>
      <c r="L115" s="841"/>
      <c r="M115" s="841"/>
      <c r="N115" s="841"/>
    </row>
    <row r="116" spans="1:14" ht="9.4" customHeight="1" x14ac:dyDescent="0.2">
      <c r="A116" s="729"/>
      <c r="B116" s="841"/>
      <c r="C116" s="841"/>
      <c r="D116" s="841"/>
      <c r="E116" s="841"/>
      <c r="F116" s="841"/>
      <c r="G116" s="841"/>
      <c r="H116" s="841"/>
      <c r="I116" s="841"/>
      <c r="J116" s="841"/>
      <c r="K116" s="841"/>
      <c r="L116" s="841"/>
      <c r="M116" s="841"/>
      <c r="N116" s="841"/>
    </row>
    <row r="117" spans="1:14" ht="9.4" customHeight="1" x14ac:dyDescent="0.2">
      <c r="A117" s="729"/>
      <c r="B117" s="841"/>
      <c r="C117" s="841"/>
      <c r="D117" s="841"/>
      <c r="E117" s="841"/>
      <c r="F117" s="841"/>
      <c r="G117" s="841"/>
      <c r="H117" s="841"/>
      <c r="I117" s="841"/>
      <c r="J117" s="841"/>
      <c r="K117" s="841"/>
      <c r="L117" s="841"/>
      <c r="M117" s="841"/>
      <c r="N117" s="841"/>
    </row>
    <row r="118" spans="1:14" ht="9.4" customHeight="1" x14ac:dyDescent="0.2">
      <c r="A118" s="729"/>
      <c r="B118" s="841"/>
      <c r="C118" s="841"/>
      <c r="D118" s="841"/>
      <c r="E118" s="841"/>
      <c r="F118" s="841"/>
      <c r="G118" s="841"/>
      <c r="H118" s="841"/>
      <c r="I118" s="841"/>
      <c r="J118" s="841"/>
      <c r="K118" s="841"/>
      <c r="L118" s="841"/>
      <c r="M118" s="841"/>
      <c r="N118" s="841"/>
    </row>
    <row r="119" spans="1:14" ht="9.4" customHeight="1" x14ac:dyDescent="0.2">
      <c r="A119" s="729"/>
      <c r="B119" s="841"/>
      <c r="C119" s="841"/>
      <c r="D119" s="841"/>
      <c r="E119" s="841"/>
      <c r="F119" s="841"/>
      <c r="G119" s="841"/>
      <c r="H119" s="841"/>
      <c r="I119" s="841"/>
      <c r="J119" s="841"/>
      <c r="K119" s="841"/>
      <c r="L119" s="841"/>
      <c r="M119" s="841"/>
      <c r="N119" s="841"/>
    </row>
    <row r="120" spans="1:14" ht="9.4" customHeight="1" x14ac:dyDescent="0.2">
      <c r="A120" s="729"/>
      <c r="B120" s="841"/>
      <c r="C120" s="841"/>
      <c r="D120" s="841"/>
      <c r="E120" s="841"/>
      <c r="F120" s="841"/>
      <c r="G120" s="841"/>
      <c r="H120" s="841"/>
      <c r="I120" s="841"/>
      <c r="J120" s="841"/>
      <c r="K120" s="841"/>
      <c r="L120" s="841"/>
      <c r="M120" s="841"/>
      <c r="N120" s="841"/>
    </row>
    <row r="121" spans="1:14" ht="17.25" customHeight="1" x14ac:dyDescent="0.2">
      <c r="A121" s="729"/>
      <c r="B121" s="841"/>
      <c r="C121" s="841"/>
      <c r="D121" s="841"/>
      <c r="E121" s="841"/>
      <c r="F121" s="841"/>
      <c r="G121" s="841"/>
      <c r="H121" s="841"/>
      <c r="I121" s="841"/>
      <c r="J121" s="841"/>
      <c r="K121" s="841"/>
      <c r="L121" s="841"/>
      <c r="M121" s="841"/>
      <c r="N121" s="841"/>
    </row>
    <row r="122" spans="1:14" ht="4.5" hidden="1" customHeight="1" x14ac:dyDescent="0.2">
      <c r="A122" s="763" t="s">
        <v>979</v>
      </c>
      <c r="B122" s="838" t="s">
        <v>987</v>
      </c>
      <c r="C122" s="838"/>
      <c r="D122" s="838"/>
      <c r="E122" s="838"/>
      <c r="F122" s="838"/>
      <c r="G122" s="838"/>
      <c r="H122" s="838"/>
      <c r="I122" s="838"/>
      <c r="J122" s="838"/>
      <c r="K122" s="838"/>
      <c r="L122" s="838"/>
      <c r="M122" s="838"/>
      <c r="N122" s="838"/>
    </row>
    <row r="123" spans="1:14" ht="26.25" customHeight="1" x14ac:dyDescent="0.2">
      <c r="A123" s="766" t="s">
        <v>979</v>
      </c>
      <c r="B123" s="838"/>
      <c r="C123" s="838"/>
      <c r="D123" s="838"/>
      <c r="E123" s="838"/>
      <c r="F123" s="838"/>
      <c r="G123" s="838"/>
      <c r="H123" s="838"/>
      <c r="I123" s="838"/>
      <c r="J123" s="838"/>
      <c r="K123" s="838"/>
      <c r="L123" s="838"/>
      <c r="M123" s="838"/>
      <c r="N123" s="838"/>
    </row>
    <row r="124" spans="1:14" ht="24" customHeight="1" x14ac:dyDescent="0.2">
      <c r="A124" s="766" t="s">
        <v>979</v>
      </c>
      <c r="B124" s="838" t="s">
        <v>988</v>
      </c>
      <c r="C124" s="838"/>
      <c r="D124" s="838"/>
      <c r="E124" s="838"/>
      <c r="F124" s="838"/>
      <c r="G124" s="838"/>
      <c r="H124" s="838"/>
      <c r="I124" s="838"/>
      <c r="J124" s="838"/>
      <c r="K124" s="838"/>
      <c r="L124" s="838"/>
      <c r="M124" s="838"/>
      <c r="N124" s="838"/>
    </row>
    <row r="125" spans="1:14" ht="22.5" customHeight="1" x14ac:dyDescent="0.2">
      <c r="A125" s="729"/>
      <c r="B125" s="838"/>
      <c r="C125" s="838"/>
      <c r="D125" s="838"/>
      <c r="E125" s="838"/>
      <c r="F125" s="838"/>
      <c r="G125" s="838"/>
      <c r="H125" s="838"/>
      <c r="I125" s="838"/>
      <c r="J125" s="838"/>
      <c r="K125" s="838"/>
      <c r="L125" s="838"/>
      <c r="M125" s="838"/>
      <c r="N125" s="838"/>
    </row>
    <row r="126" spans="1:14" ht="11.25" customHeight="1" x14ac:dyDescent="0.2">
      <c r="A126" s="729" t="s">
        <v>989</v>
      </c>
      <c r="B126" s="747"/>
      <c r="C126" s="747"/>
      <c r="D126" s="747"/>
      <c r="E126" s="747"/>
      <c r="F126" s="747"/>
      <c r="G126" s="747"/>
      <c r="H126" s="747"/>
      <c r="I126" s="747"/>
      <c r="J126" s="747"/>
      <c r="K126" s="747"/>
      <c r="L126" s="747"/>
      <c r="M126" s="747"/>
      <c r="N126" s="747"/>
    </row>
    <row r="127" spans="1:14" ht="9.75" customHeight="1" x14ac:dyDescent="0.2">
      <c r="A127" s="766" t="s">
        <v>979</v>
      </c>
      <c r="B127" s="838" t="s">
        <v>990</v>
      </c>
      <c r="C127" s="838"/>
      <c r="D127" s="838"/>
      <c r="E127" s="838"/>
      <c r="F127" s="838"/>
      <c r="G127" s="838"/>
      <c r="H127" s="838"/>
      <c r="I127" s="838"/>
      <c r="J127" s="838"/>
      <c r="K127" s="838"/>
      <c r="L127" s="838"/>
      <c r="M127" s="838"/>
      <c r="N127" s="838"/>
    </row>
    <row r="128" spans="1:14" ht="9.4" customHeight="1" x14ac:dyDescent="0.2">
      <c r="A128" s="729"/>
      <c r="B128" s="838"/>
      <c r="C128" s="838"/>
      <c r="D128" s="838"/>
      <c r="E128" s="838"/>
      <c r="F128" s="838"/>
      <c r="G128" s="838"/>
      <c r="H128" s="838"/>
      <c r="I128" s="838"/>
      <c r="J128" s="838"/>
      <c r="K128" s="838"/>
      <c r="L128" s="838"/>
      <c r="M128" s="838"/>
      <c r="N128" s="838"/>
    </row>
    <row r="129" spans="1:14" ht="6.75" customHeight="1" x14ac:dyDescent="0.2">
      <c r="A129" s="729"/>
      <c r="B129" s="838"/>
      <c r="C129" s="838"/>
      <c r="D129" s="838"/>
      <c r="E129" s="838"/>
      <c r="F129" s="838"/>
      <c r="G129" s="838"/>
      <c r="H129" s="838"/>
      <c r="I129" s="838"/>
      <c r="J129" s="838"/>
      <c r="K129" s="838"/>
      <c r="L129" s="838"/>
      <c r="M129" s="838"/>
      <c r="N129" s="838"/>
    </row>
    <row r="130" spans="1:14" ht="11.25" customHeight="1" x14ac:dyDescent="0.2">
      <c r="A130" s="729" t="s">
        <v>991</v>
      </c>
      <c r="B130" s="747"/>
      <c r="C130" s="747"/>
      <c r="D130" s="747"/>
      <c r="E130" s="747"/>
      <c r="F130" s="747"/>
      <c r="G130" s="747"/>
      <c r="H130" s="747"/>
      <c r="I130" s="747"/>
      <c r="J130" s="747"/>
      <c r="K130" s="747"/>
      <c r="L130" s="747"/>
      <c r="M130" s="747"/>
      <c r="N130" s="747"/>
    </row>
    <row r="131" spans="1:14" ht="9" customHeight="1" x14ac:dyDescent="0.2">
      <c r="A131" s="763" t="s">
        <v>979</v>
      </c>
      <c r="B131" s="838" t="s">
        <v>992</v>
      </c>
      <c r="C131" s="838"/>
      <c r="D131" s="838"/>
      <c r="E131" s="838"/>
      <c r="F131" s="838"/>
      <c r="G131" s="838"/>
      <c r="H131" s="838"/>
      <c r="I131" s="838"/>
      <c r="J131" s="838"/>
      <c r="K131" s="838"/>
      <c r="L131" s="838"/>
      <c r="M131" s="838"/>
      <c r="N131" s="838"/>
    </row>
    <row r="132" spans="1:14" ht="14.45" customHeight="1" x14ac:dyDescent="0.2">
      <c r="A132" s="729"/>
      <c r="B132" s="838"/>
      <c r="C132" s="838"/>
      <c r="D132" s="838"/>
      <c r="E132" s="838"/>
      <c r="F132" s="838"/>
      <c r="G132" s="838"/>
      <c r="H132" s="838"/>
      <c r="I132" s="838"/>
      <c r="J132" s="838"/>
      <c r="K132" s="838"/>
      <c r="L132" s="838"/>
      <c r="M132" s="838"/>
      <c r="N132" s="838"/>
    </row>
    <row r="133" spans="1:14" x14ac:dyDescent="0.2">
      <c r="A133" s="729"/>
      <c r="B133" s="767"/>
      <c r="C133" s="767"/>
      <c r="D133" s="767"/>
      <c r="E133" s="767"/>
      <c r="F133" s="767"/>
      <c r="G133" s="767"/>
      <c r="H133" s="767"/>
      <c r="I133" s="767"/>
      <c r="J133" s="767"/>
      <c r="K133" s="767"/>
      <c r="L133" s="767"/>
      <c r="M133" s="767"/>
      <c r="N133" s="767"/>
    </row>
    <row r="134" spans="1:14" x14ac:dyDescent="0.2">
      <c r="A134" s="729"/>
      <c r="B134" s="767"/>
      <c r="C134" s="767"/>
      <c r="D134" s="767"/>
      <c r="E134" s="767"/>
      <c r="F134" s="767"/>
      <c r="G134" s="767"/>
      <c r="H134" s="767"/>
      <c r="I134" s="767"/>
      <c r="J134" s="767"/>
      <c r="K134" s="767"/>
      <c r="L134" s="767"/>
      <c r="M134" s="767"/>
      <c r="N134" s="767"/>
    </row>
    <row r="135" spans="1:14" x14ac:dyDescent="0.2">
      <c r="B135" s="768"/>
      <c r="C135" s="768"/>
      <c r="D135" s="768"/>
      <c r="E135" s="768"/>
      <c r="F135" s="768"/>
      <c r="G135" s="768"/>
      <c r="H135" s="768"/>
      <c r="I135" s="768"/>
      <c r="J135" s="768"/>
      <c r="K135" s="768"/>
      <c r="L135" s="768"/>
      <c r="M135" s="768"/>
      <c r="N135" s="768"/>
    </row>
  </sheetData>
  <mergeCells count="30">
    <mergeCell ref="B131:N132"/>
    <mergeCell ref="L65:L67"/>
    <mergeCell ref="M65:M67"/>
    <mergeCell ref="N65:N67"/>
    <mergeCell ref="B66:B67"/>
    <mergeCell ref="B97:N102"/>
    <mergeCell ref="B104:N107"/>
    <mergeCell ref="B109:N112"/>
    <mergeCell ref="B114:N121"/>
    <mergeCell ref="B122:N123"/>
    <mergeCell ref="B124:N125"/>
    <mergeCell ref="B127:N129"/>
    <mergeCell ref="J65:J67"/>
    <mergeCell ref="K65:K67"/>
    <mergeCell ref="D65:D67"/>
    <mergeCell ref="E65:E67"/>
    <mergeCell ref="F65:F67"/>
    <mergeCell ref="G65:G67"/>
    <mergeCell ref="H65:H67"/>
    <mergeCell ref="K2:K4"/>
    <mergeCell ref="L2:L4"/>
    <mergeCell ref="M2:M4"/>
    <mergeCell ref="N2:N4"/>
    <mergeCell ref="B3:B4"/>
    <mergeCell ref="J2:J4"/>
    <mergeCell ref="D2:D4"/>
    <mergeCell ref="E2:E4"/>
    <mergeCell ref="F2:F4"/>
    <mergeCell ref="G2:G4"/>
    <mergeCell ref="H2:H4"/>
  </mergeCells>
  <printOptions horizontalCentered="1"/>
  <pageMargins left="0.43307086614173229" right="0.35433070866141736" top="0.35433070866141736" bottom="0.23622047244094491" header="0.31496062992125984" footer="0.11811023622047245"/>
  <pageSetup scale="97" fitToHeight="2" orientation="portrait" r:id="rId1"/>
  <headerFooter alignWithMargins="0"/>
  <rowBreaks count="1" manualBreakCount="1">
    <brk id="63"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showGridLines="0" zoomScaleNormal="100" workbookViewId="0">
      <selection activeCell="N7" sqref="N7"/>
    </sheetView>
  </sheetViews>
  <sheetFormatPr defaultColWidth="8.85546875" defaultRowHeight="12.75" x14ac:dyDescent="0.2"/>
  <cols>
    <col min="1" max="1" width="1.42578125" style="770" customWidth="1"/>
    <col min="2" max="2" width="15.85546875" style="770" customWidth="1"/>
    <col min="3" max="3" width="7.140625" style="770" customWidth="1"/>
    <col min="4" max="5" width="6.85546875" style="770" customWidth="1"/>
    <col min="6" max="6" width="7.140625" style="770" customWidth="1"/>
    <col min="7" max="7" width="6.85546875" style="770" customWidth="1"/>
    <col min="8" max="8" width="0.7109375" style="770" customWidth="1"/>
    <col min="9" max="9" width="6.85546875" style="770" customWidth="1"/>
    <col min="10" max="10" width="8.140625" style="770" customWidth="1"/>
    <col min="11" max="12" width="6.85546875" style="770" customWidth="1"/>
    <col min="13" max="13" width="7.5703125" style="770" customWidth="1"/>
    <col min="14" max="14" width="4.28515625" style="770" customWidth="1"/>
    <col min="15" max="15" width="8.85546875" style="772" customWidth="1"/>
    <col min="16" max="16384" width="8.85546875" style="770"/>
  </cols>
  <sheetData>
    <row r="1" spans="1:20" ht="18.399999999999999" customHeight="1" x14ac:dyDescent="0.2">
      <c r="A1" s="769" t="s">
        <v>993</v>
      </c>
      <c r="B1" s="769"/>
      <c r="C1" s="769"/>
      <c r="D1" s="769"/>
      <c r="E1" s="769"/>
      <c r="M1" s="771"/>
    </row>
    <row r="2" spans="1:20" ht="15.6" customHeight="1" x14ac:dyDescent="0.2">
      <c r="A2" s="773" t="s">
        <v>994</v>
      </c>
      <c r="B2" s="774"/>
      <c r="C2" s="774"/>
      <c r="D2" s="774"/>
      <c r="E2" s="774"/>
      <c r="F2" s="775"/>
      <c r="G2" s="775"/>
      <c r="H2" s="775"/>
      <c r="I2" s="775"/>
      <c r="J2" s="775"/>
      <c r="K2" s="775"/>
      <c r="L2" s="775"/>
      <c r="M2" s="775"/>
    </row>
    <row r="3" spans="1:20" ht="12" customHeight="1" x14ac:dyDescent="0.2">
      <c r="A3" s="776"/>
      <c r="B3" s="777"/>
      <c r="C3" s="843" t="s">
        <v>845</v>
      </c>
      <c r="D3" s="843" t="s">
        <v>846</v>
      </c>
      <c r="E3" s="843" t="s">
        <v>847</v>
      </c>
      <c r="F3" s="843" t="s">
        <v>848</v>
      </c>
      <c r="G3" s="843" t="s">
        <v>849</v>
      </c>
      <c r="H3" s="777"/>
      <c r="I3" s="843" t="s">
        <v>995</v>
      </c>
      <c r="J3" s="843" t="s">
        <v>851</v>
      </c>
      <c r="K3" s="843" t="s">
        <v>852</v>
      </c>
      <c r="L3" s="843" t="s">
        <v>853</v>
      </c>
      <c r="M3" s="843" t="s">
        <v>943</v>
      </c>
    </row>
    <row r="4" spans="1:20" ht="9.9499999999999993" customHeight="1" x14ac:dyDescent="0.2">
      <c r="A4" s="778"/>
      <c r="B4" s="844" t="s">
        <v>996</v>
      </c>
      <c r="C4" s="844"/>
      <c r="D4" s="844"/>
      <c r="E4" s="844"/>
      <c r="F4" s="844"/>
      <c r="G4" s="844"/>
      <c r="H4" s="779"/>
      <c r="I4" s="844"/>
      <c r="J4" s="844"/>
      <c r="K4" s="844"/>
      <c r="L4" s="844"/>
      <c r="M4" s="844"/>
    </row>
    <row r="5" spans="1:20" ht="22.5" customHeight="1" x14ac:dyDescent="0.2">
      <c r="A5" s="775"/>
      <c r="B5" s="845"/>
      <c r="C5" s="845"/>
      <c r="D5" s="845"/>
      <c r="E5" s="845"/>
      <c r="F5" s="845"/>
      <c r="G5" s="845"/>
      <c r="H5" s="780"/>
      <c r="I5" s="845"/>
      <c r="J5" s="845"/>
      <c r="K5" s="845"/>
      <c r="L5" s="845"/>
      <c r="M5" s="845"/>
    </row>
    <row r="6" spans="1:20" ht="15.75" customHeight="1" x14ac:dyDescent="0.2">
      <c r="H6" s="781" t="s">
        <v>997</v>
      </c>
    </row>
    <row r="7" spans="1:20" s="782" customFormat="1" x14ac:dyDescent="0.2">
      <c r="B7" s="783" t="s">
        <v>998</v>
      </c>
      <c r="C7" s="784">
        <v>0</v>
      </c>
      <c r="D7" s="784">
        <v>0</v>
      </c>
      <c r="E7" s="784">
        <v>0</v>
      </c>
      <c r="F7" s="784">
        <v>0</v>
      </c>
      <c r="G7" s="784">
        <v>0</v>
      </c>
      <c r="H7" s="784"/>
      <c r="I7" s="784">
        <v>0</v>
      </c>
      <c r="J7" s="784">
        <v>0</v>
      </c>
      <c r="K7" s="784">
        <v>0</v>
      </c>
      <c r="L7" s="784">
        <v>0</v>
      </c>
      <c r="M7" s="784">
        <v>0</v>
      </c>
      <c r="O7" s="785"/>
      <c r="R7" s="784"/>
      <c r="S7" s="784"/>
    </row>
    <row r="8" spans="1:20" s="782" customFormat="1" x14ac:dyDescent="0.2">
      <c r="B8" s="783" t="s">
        <v>999</v>
      </c>
      <c r="C8" s="784">
        <v>2.732529999999997</v>
      </c>
      <c r="D8" s="784">
        <v>16.724999999999909</v>
      </c>
      <c r="E8" s="784">
        <v>300.18816000000015</v>
      </c>
      <c r="F8" s="784">
        <v>1006.6939200000002</v>
      </c>
      <c r="G8" s="784">
        <v>407.90147400000029</v>
      </c>
      <c r="H8" s="784"/>
      <c r="I8" s="784">
        <v>267.20481249999966</v>
      </c>
      <c r="J8" s="784">
        <v>331.34565839999993</v>
      </c>
      <c r="K8" s="784">
        <v>862.07237500000019</v>
      </c>
      <c r="L8" s="784">
        <v>848.33050000000003</v>
      </c>
      <c r="M8" s="784">
        <v>141.73126999999977</v>
      </c>
      <c r="O8" s="785"/>
      <c r="R8" s="784"/>
      <c r="S8" s="784"/>
      <c r="T8" s="786"/>
    </row>
    <row r="9" spans="1:20" s="782" customFormat="1" x14ac:dyDescent="0.2">
      <c r="B9" s="783" t="s">
        <v>1000</v>
      </c>
      <c r="C9" s="784">
        <v>831.43772999999999</v>
      </c>
      <c r="D9" s="784">
        <v>950.92499999999973</v>
      </c>
      <c r="E9" s="784">
        <v>1304.45316</v>
      </c>
      <c r="F9" s="784">
        <v>2044.2499200000002</v>
      </c>
      <c r="G9" s="784">
        <v>1210.417737</v>
      </c>
      <c r="H9" s="784"/>
      <c r="I9" s="784">
        <v>1635.9903125000001</v>
      </c>
      <c r="J9" s="784">
        <v>1535.6512583999997</v>
      </c>
      <c r="K9" s="784">
        <v>1758.4901750000004</v>
      </c>
      <c r="L9" s="784">
        <v>1963.8465000000001</v>
      </c>
      <c r="M9" s="784">
        <v>1672.2452699999999</v>
      </c>
      <c r="O9" s="785"/>
      <c r="R9" s="784"/>
      <c r="S9" s="784"/>
      <c r="T9" s="786"/>
    </row>
    <row r="10" spans="1:20" s="782" customFormat="1" x14ac:dyDescent="0.2">
      <c r="B10" s="783" t="s">
        <v>1001</v>
      </c>
      <c r="C10" s="784">
        <v>1412.1658686608002</v>
      </c>
      <c r="D10" s="784">
        <v>1885.125</v>
      </c>
      <c r="E10" s="784">
        <v>2308.7181600000004</v>
      </c>
      <c r="F10" s="784">
        <v>3219.6184199999998</v>
      </c>
      <c r="G10" s="784">
        <v>1832.1887370000002</v>
      </c>
      <c r="H10" s="784"/>
      <c r="I10" s="784">
        <v>3127.2958125</v>
      </c>
      <c r="J10" s="784">
        <v>2676.1945584</v>
      </c>
      <c r="K10" s="784">
        <v>3195.6519750000002</v>
      </c>
      <c r="L10" s="784">
        <v>3200.0025000000005</v>
      </c>
      <c r="M10" s="784">
        <v>2725.6435899999997</v>
      </c>
      <c r="O10" s="785"/>
      <c r="R10" s="784"/>
      <c r="S10" s="784"/>
      <c r="T10" s="786"/>
    </row>
    <row r="11" spans="1:20" s="782" customFormat="1" x14ac:dyDescent="0.2">
      <c r="B11" s="783" t="s">
        <v>1002</v>
      </c>
      <c r="C11" s="784">
        <v>2148.8710686608001</v>
      </c>
      <c r="D11" s="784">
        <v>2819.3249999999998</v>
      </c>
      <c r="E11" s="784">
        <v>3408.4748800000002</v>
      </c>
      <c r="F11" s="784">
        <v>4423.5544200000004</v>
      </c>
      <c r="G11" s="784">
        <v>2773.7361209999999</v>
      </c>
      <c r="H11" s="784"/>
      <c r="I11" s="784">
        <v>4801.0990124999998</v>
      </c>
      <c r="J11" s="784">
        <v>4040.0733152000003</v>
      </c>
      <c r="K11" s="784">
        <v>4632.8137750000005</v>
      </c>
      <c r="L11" s="784">
        <v>4515.5185000000001</v>
      </c>
      <c r="M11" s="784">
        <v>4118.3975899999996</v>
      </c>
      <c r="O11" s="785"/>
      <c r="R11" s="784"/>
      <c r="S11" s="784"/>
      <c r="T11" s="786"/>
    </row>
    <row r="12" spans="1:20" s="782" customFormat="1" x14ac:dyDescent="0.2">
      <c r="B12" s="783" t="s">
        <v>1003</v>
      </c>
      <c r="C12" s="784">
        <v>2904.5239446608002</v>
      </c>
      <c r="D12" s="784">
        <v>3790.971</v>
      </c>
      <c r="E12" s="784">
        <v>4652.9943300000004</v>
      </c>
      <c r="F12" s="784">
        <v>5667.9321</v>
      </c>
      <c r="G12" s="784">
        <v>3674.4173509999996</v>
      </c>
      <c r="H12" s="784"/>
      <c r="I12" s="784">
        <v>6469.8666274999996</v>
      </c>
      <c r="J12" s="784">
        <v>5494.6266431999993</v>
      </c>
      <c r="K12" s="784">
        <v>6116.9946090000003</v>
      </c>
      <c r="L12" s="784">
        <v>5867.7315800000015</v>
      </c>
      <c r="M12" s="784">
        <v>5543.7296099999994</v>
      </c>
      <c r="O12" s="785"/>
      <c r="R12" s="784"/>
      <c r="S12" s="784"/>
      <c r="T12" s="786"/>
    </row>
    <row r="13" spans="1:20" s="782" customFormat="1" x14ac:dyDescent="0.2">
      <c r="B13" s="783" t="s">
        <v>1004</v>
      </c>
      <c r="C13" s="784">
        <v>3674.5239446608002</v>
      </c>
      <c r="D13" s="784">
        <v>4790.9709999999995</v>
      </c>
      <c r="E13" s="784">
        <v>5927.9943300000004</v>
      </c>
      <c r="F13" s="784">
        <v>7035.699599999999</v>
      </c>
      <c r="G13" s="784">
        <v>4589.4173510000001</v>
      </c>
      <c r="H13" s="784"/>
      <c r="I13" s="784">
        <v>8131.6166274999996</v>
      </c>
      <c r="J13" s="784">
        <v>6976.6266432000011</v>
      </c>
      <c r="K13" s="784">
        <v>7783.9946090000003</v>
      </c>
      <c r="L13" s="784">
        <v>7422.6305800000009</v>
      </c>
      <c r="M13" s="784">
        <v>6993.7296099999994</v>
      </c>
      <c r="O13" s="785"/>
      <c r="R13" s="784"/>
      <c r="S13" s="784"/>
      <c r="T13" s="786"/>
    </row>
    <row r="14" spans="1:20" s="782" customFormat="1" x14ac:dyDescent="0.2">
      <c r="B14" s="783" t="s">
        <v>1005</v>
      </c>
      <c r="C14" s="784">
        <v>4506.2197606608006</v>
      </c>
      <c r="D14" s="784">
        <v>5790.9709999999995</v>
      </c>
      <c r="E14" s="784">
        <v>7202.9943300000004</v>
      </c>
      <c r="F14" s="784">
        <v>8775.6995999999999</v>
      </c>
      <c r="G14" s="784">
        <v>5724.1520212000005</v>
      </c>
      <c r="H14" s="784"/>
      <c r="I14" s="784">
        <v>9793.3666274999996</v>
      </c>
      <c r="J14" s="784">
        <v>8458.6266432000011</v>
      </c>
      <c r="K14" s="784">
        <v>9450.9946090000012</v>
      </c>
      <c r="L14" s="784">
        <v>9092.6305800000009</v>
      </c>
      <c r="M14" s="784">
        <v>8551.6179100000008</v>
      </c>
      <c r="O14" s="785"/>
      <c r="R14" s="784"/>
      <c r="S14" s="784"/>
      <c r="T14" s="786"/>
    </row>
    <row r="15" spans="1:20" s="782" customFormat="1" x14ac:dyDescent="0.2">
      <c r="B15" s="783" t="s">
        <v>1006</v>
      </c>
      <c r="C15" s="784">
        <v>6797.3925984524003</v>
      </c>
      <c r="D15" s="784">
        <v>7790.9709999999995</v>
      </c>
      <c r="E15" s="784">
        <v>9752.9943300000014</v>
      </c>
      <c r="F15" s="784">
        <v>12255.6996</v>
      </c>
      <c r="G15" s="784">
        <v>8734.4675323600004</v>
      </c>
      <c r="H15" s="784"/>
      <c r="I15" s="784">
        <v>13580.932952500001</v>
      </c>
      <c r="J15" s="784">
        <v>11726.607213200001</v>
      </c>
      <c r="K15" s="784">
        <v>12843.094609</v>
      </c>
      <c r="L15" s="784">
        <v>12432.630580000001</v>
      </c>
      <c r="M15" s="784">
        <v>11711.617910000001</v>
      </c>
      <c r="O15" s="785"/>
      <c r="R15" s="784"/>
      <c r="S15" s="784"/>
      <c r="T15" s="786"/>
    </row>
    <row r="16" spans="1:20" s="782" customFormat="1" x14ac:dyDescent="0.2">
      <c r="B16" s="783" t="s">
        <v>1007</v>
      </c>
      <c r="C16" s="784">
        <v>10268.506598452399</v>
      </c>
      <c r="D16" s="784">
        <v>10290.971</v>
      </c>
      <c r="E16" s="784">
        <v>12940.494330000001</v>
      </c>
      <c r="F16" s="784">
        <v>16605.699599999996</v>
      </c>
      <c r="G16" s="784">
        <v>13086.867532359996</v>
      </c>
      <c r="H16" s="784"/>
      <c r="I16" s="784">
        <v>18857.470452499998</v>
      </c>
      <c r="J16" s="784">
        <v>15856.607213200001</v>
      </c>
      <c r="K16" s="784">
        <v>17218.094609</v>
      </c>
      <c r="L16" s="784">
        <v>17018.393638000001</v>
      </c>
      <c r="M16" s="784">
        <v>15661.617909999997</v>
      </c>
      <c r="O16" s="785"/>
      <c r="R16" s="784"/>
      <c r="S16" s="784"/>
      <c r="T16" s="786"/>
    </row>
    <row r="17" spans="1:20" s="782" customFormat="1" x14ac:dyDescent="0.2">
      <c r="B17" s="783" t="s">
        <v>1008</v>
      </c>
      <c r="C17" s="784">
        <v>13943.506598452399</v>
      </c>
      <c r="D17" s="784">
        <v>13258.471000000001</v>
      </c>
      <c r="E17" s="784">
        <v>16543.713930000002</v>
      </c>
      <c r="F17" s="784">
        <v>20955.699599999996</v>
      </c>
      <c r="G17" s="784">
        <v>17439.267532359998</v>
      </c>
      <c r="H17" s="784"/>
      <c r="I17" s="784">
        <v>24184.617802499997</v>
      </c>
      <c r="J17" s="784">
        <v>20204.310906000002</v>
      </c>
      <c r="K17" s="784">
        <v>21593.094609</v>
      </c>
      <c r="L17" s="784">
        <v>21610.893638000005</v>
      </c>
      <c r="M17" s="784">
        <v>19941.467909999999</v>
      </c>
      <c r="O17" s="785"/>
      <c r="R17" s="784"/>
      <c r="S17" s="784"/>
      <c r="T17" s="786"/>
    </row>
    <row r="18" spans="1:20" ht="5.25" customHeight="1" x14ac:dyDescent="0.2">
      <c r="A18" s="787"/>
      <c r="B18" s="787"/>
      <c r="C18" s="788"/>
      <c r="D18" s="788"/>
      <c r="E18" s="788"/>
      <c r="F18" s="788"/>
      <c r="G18" s="788"/>
      <c r="H18" s="788"/>
      <c r="I18" s="788"/>
      <c r="J18" s="788"/>
      <c r="K18" s="788"/>
      <c r="L18" s="788"/>
      <c r="M18" s="788"/>
      <c r="R18" s="788"/>
      <c r="S18" s="784"/>
    </row>
    <row r="19" spans="1:20" x14ac:dyDescent="0.2">
      <c r="A19" s="787"/>
      <c r="B19" s="787"/>
      <c r="C19" s="788"/>
      <c r="D19" s="788"/>
      <c r="E19" s="788"/>
      <c r="F19" s="788"/>
      <c r="G19" s="788"/>
      <c r="H19" s="781" t="s">
        <v>1009</v>
      </c>
      <c r="I19" s="788"/>
      <c r="J19" s="788"/>
      <c r="K19" s="788"/>
      <c r="L19" s="788"/>
      <c r="M19" s="788"/>
      <c r="R19" s="788"/>
      <c r="S19" s="784"/>
    </row>
    <row r="20" spans="1:20" s="782" customFormat="1" ht="12" x14ac:dyDescent="0.2">
      <c r="B20" s="783" t="s">
        <v>998</v>
      </c>
      <c r="C20" s="789">
        <v>0</v>
      </c>
      <c r="D20" s="789">
        <v>0</v>
      </c>
      <c r="E20" s="789">
        <v>0</v>
      </c>
      <c r="F20" s="789">
        <v>0</v>
      </c>
      <c r="G20" s="789">
        <v>0</v>
      </c>
      <c r="H20" s="789"/>
      <c r="I20" s="789">
        <v>0</v>
      </c>
      <c r="J20" s="789">
        <v>0</v>
      </c>
      <c r="K20" s="789">
        <v>0</v>
      </c>
      <c r="L20" s="789">
        <v>0</v>
      </c>
      <c r="M20" s="789">
        <v>0</v>
      </c>
      <c r="O20" s="790"/>
      <c r="R20" s="789"/>
      <c r="S20" s="791"/>
    </row>
    <row r="21" spans="1:20" s="782" customFormat="1" ht="12" x14ac:dyDescent="0.2">
      <c r="B21" s="783" t="s">
        <v>999</v>
      </c>
      <c r="C21" s="789">
        <v>1.3662649999999986E-2</v>
      </c>
      <c r="D21" s="789">
        <v>8.3624999999999547E-2</v>
      </c>
      <c r="E21" s="789">
        <v>1.5009408000000006</v>
      </c>
      <c r="F21" s="789">
        <v>5.0334696000000001</v>
      </c>
      <c r="G21" s="789">
        <v>2.0395073700000017</v>
      </c>
      <c r="H21" s="789"/>
      <c r="I21" s="789">
        <v>1.3360240624999984</v>
      </c>
      <c r="J21" s="789">
        <v>1.6567282919999995</v>
      </c>
      <c r="K21" s="789">
        <v>4.3103618750000008</v>
      </c>
      <c r="L21" s="789">
        <v>4.2416525000000007</v>
      </c>
      <c r="M21" s="789">
        <v>0.70865634999999882</v>
      </c>
      <c r="O21" s="790"/>
      <c r="R21" s="789"/>
      <c r="S21" s="791"/>
    </row>
    <row r="22" spans="1:20" s="782" customFormat="1" ht="12" customHeight="1" x14ac:dyDescent="0.2">
      <c r="B22" s="783" t="s">
        <v>1000</v>
      </c>
      <c r="C22" s="789">
        <v>2.7714591</v>
      </c>
      <c r="D22" s="789">
        <v>3.1697499999999987</v>
      </c>
      <c r="E22" s="789">
        <v>4.3481772000000003</v>
      </c>
      <c r="F22" s="789">
        <v>6.8141664000000004</v>
      </c>
      <c r="G22" s="789">
        <v>4.0347257900000004</v>
      </c>
      <c r="H22" s="789"/>
      <c r="I22" s="789">
        <v>5.4533010416666663</v>
      </c>
      <c r="J22" s="789">
        <v>5.1188375279999994</v>
      </c>
      <c r="K22" s="789">
        <v>5.8616339166666673</v>
      </c>
      <c r="L22" s="789">
        <v>6.5461550000000006</v>
      </c>
      <c r="M22" s="789">
        <v>5.5741508999999994</v>
      </c>
      <c r="O22" s="790"/>
      <c r="R22" s="789"/>
      <c r="S22" s="791"/>
    </row>
    <row r="23" spans="1:20" s="782" customFormat="1" ht="12" customHeight="1" x14ac:dyDescent="0.2">
      <c r="B23" s="783" t="s">
        <v>1001</v>
      </c>
      <c r="C23" s="789">
        <v>3.5304146716520006</v>
      </c>
      <c r="D23" s="789">
        <v>4.7128125000000001</v>
      </c>
      <c r="E23" s="789">
        <v>5.7717954000000011</v>
      </c>
      <c r="F23" s="789">
        <v>8.0490460499999994</v>
      </c>
      <c r="G23" s="789">
        <v>4.5804718424999997</v>
      </c>
      <c r="H23" s="789"/>
      <c r="I23" s="789">
        <v>7.8182395312499997</v>
      </c>
      <c r="J23" s="789">
        <v>6.6904863960000007</v>
      </c>
      <c r="K23" s="789">
        <v>7.9891299375000004</v>
      </c>
      <c r="L23" s="789">
        <v>8.0000062500000002</v>
      </c>
      <c r="M23" s="789">
        <v>6.8141089749999999</v>
      </c>
      <c r="O23" s="790"/>
      <c r="R23" s="789"/>
      <c r="S23" s="791"/>
    </row>
    <row r="24" spans="1:20" s="782" customFormat="1" ht="12" x14ac:dyDescent="0.2">
      <c r="B24" s="783" t="s">
        <v>1002</v>
      </c>
      <c r="C24" s="789">
        <v>4.2977421373215998</v>
      </c>
      <c r="D24" s="789">
        <v>5.6386500000000002</v>
      </c>
      <c r="E24" s="789">
        <v>6.81694976</v>
      </c>
      <c r="F24" s="789">
        <v>8.8471088400000006</v>
      </c>
      <c r="G24" s="789">
        <v>5.5474722419999996</v>
      </c>
      <c r="H24" s="789"/>
      <c r="I24" s="789">
        <v>9.6021980249999999</v>
      </c>
      <c r="J24" s="789">
        <v>8.0801466304000016</v>
      </c>
      <c r="K24" s="789">
        <v>9.2656275500000014</v>
      </c>
      <c r="L24" s="789">
        <v>9.0310369999999995</v>
      </c>
      <c r="M24" s="789">
        <v>8.2367951799999997</v>
      </c>
      <c r="O24" s="790"/>
      <c r="R24" s="789"/>
      <c r="S24" s="791"/>
    </row>
    <row r="25" spans="1:20" s="782" customFormat="1" ht="12" customHeight="1" x14ac:dyDescent="0.2">
      <c r="B25" s="783" t="s">
        <v>1003</v>
      </c>
      <c r="C25" s="789">
        <v>4.8408732411013338</v>
      </c>
      <c r="D25" s="789">
        <v>6.3182849999999995</v>
      </c>
      <c r="E25" s="789">
        <v>7.7549905500000005</v>
      </c>
      <c r="F25" s="789">
        <v>9.4465535000000003</v>
      </c>
      <c r="G25" s="789">
        <v>6.1240289183333321</v>
      </c>
      <c r="H25" s="789"/>
      <c r="I25" s="789">
        <v>10.783111045833332</v>
      </c>
      <c r="J25" s="789">
        <v>9.1577110719999997</v>
      </c>
      <c r="K25" s="789">
        <v>10.194991015000001</v>
      </c>
      <c r="L25" s="789">
        <v>9.7795526333333349</v>
      </c>
      <c r="M25" s="789">
        <v>9.239549349999999</v>
      </c>
      <c r="O25" s="790"/>
      <c r="R25" s="789"/>
      <c r="S25" s="791"/>
    </row>
    <row r="26" spans="1:20" s="782" customFormat="1" ht="12" customHeight="1" x14ac:dyDescent="0.2">
      <c r="B26" s="783" t="s">
        <v>1004</v>
      </c>
      <c r="C26" s="789">
        <v>5.249319920944</v>
      </c>
      <c r="D26" s="789">
        <v>6.8442442857142849</v>
      </c>
      <c r="E26" s="789">
        <v>8.4685633285714292</v>
      </c>
      <c r="F26" s="789">
        <v>10.050999428571428</v>
      </c>
      <c r="G26" s="789">
        <v>6.5563105014285723</v>
      </c>
      <c r="H26" s="789"/>
      <c r="I26" s="789">
        <v>11.616595182142857</v>
      </c>
      <c r="J26" s="789">
        <v>9.9666094902857161</v>
      </c>
      <c r="K26" s="789">
        <v>11.119992298571429</v>
      </c>
      <c r="L26" s="789">
        <v>10.603757971428571</v>
      </c>
      <c r="M26" s="789">
        <v>9.9910423000000002</v>
      </c>
      <c r="O26" s="790"/>
      <c r="R26" s="789"/>
      <c r="S26" s="791"/>
    </row>
    <row r="27" spans="1:20" s="782" customFormat="1" ht="12" x14ac:dyDescent="0.2">
      <c r="B27" s="783" t="s">
        <v>1005</v>
      </c>
      <c r="C27" s="789">
        <v>5.6327747008260012</v>
      </c>
      <c r="D27" s="789">
        <v>7.2387137499999987</v>
      </c>
      <c r="E27" s="789">
        <v>9.0037429125000017</v>
      </c>
      <c r="F27" s="789">
        <v>10.9696245</v>
      </c>
      <c r="G27" s="789">
        <v>7.1551900265000006</v>
      </c>
      <c r="H27" s="789"/>
      <c r="I27" s="789">
        <v>12.241708284374999</v>
      </c>
      <c r="J27" s="789">
        <v>10.573283304000002</v>
      </c>
      <c r="K27" s="789">
        <v>11.813743261250002</v>
      </c>
      <c r="L27" s="789">
        <v>11.365788225000001</v>
      </c>
      <c r="M27" s="789">
        <v>10.689522387500002</v>
      </c>
      <c r="O27" s="790"/>
      <c r="R27" s="789"/>
      <c r="S27" s="791"/>
    </row>
    <row r="28" spans="1:20" s="782" customFormat="1" ht="12" x14ac:dyDescent="0.2">
      <c r="B28" s="783" t="s">
        <v>1006</v>
      </c>
      <c r="C28" s="789">
        <v>6.7973925984524008</v>
      </c>
      <c r="D28" s="789">
        <v>7.790970999999999</v>
      </c>
      <c r="E28" s="789">
        <v>9.7529943300000017</v>
      </c>
      <c r="F28" s="789">
        <v>12.2556996</v>
      </c>
      <c r="G28" s="789">
        <v>8.7344675323600001</v>
      </c>
      <c r="H28" s="789"/>
      <c r="I28" s="789">
        <v>13.580932952500003</v>
      </c>
      <c r="J28" s="789">
        <v>11.726607213200001</v>
      </c>
      <c r="K28" s="789">
        <v>12.843094609</v>
      </c>
      <c r="L28" s="789">
        <v>12.432630580000001</v>
      </c>
      <c r="M28" s="789">
        <v>11.711617910000001</v>
      </c>
      <c r="O28" s="790"/>
      <c r="R28" s="789"/>
      <c r="S28" s="791"/>
    </row>
    <row r="29" spans="1:20" s="782" customFormat="1" ht="12" x14ac:dyDescent="0.2">
      <c r="B29" s="783" t="s">
        <v>1007</v>
      </c>
      <c r="C29" s="789">
        <v>8.2148052787619186</v>
      </c>
      <c r="D29" s="789">
        <v>8.2327767999999999</v>
      </c>
      <c r="E29" s="789">
        <v>10.352395464000001</v>
      </c>
      <c r="F29" s="789">
        <v>13.284559679999997</v>
      </c>
      <c r="G29" s="789">
        <v>10.469494025887997</v>
      </c>
      <c r="H29" s="789"/>
      <c r="I29" s="789">
        <v>15.085976361999997</v>
      </c>
      <c r="J29" s="789">
        <v>12.68528577056</v>
      </c>
      <c r="K29" s="789">
        <v>13.774475687199999</v>
      </c>
      <c r="L29" s="789">
        <v>13.6147149104</v>
      </c>
      <c r="M29" s="789">
        <v>12.529294327999999</v>
      </c>
      <c r="O29" s="790"/>
      <c r="R29" s="789"/>
      <c r="S29" s="791"/>
    </row>
    <row r="30" spans="1:20" s="782" customFormat="1" ht="12" x14ac:dyDescent="0.2">
      <c r="B30" s="783" t="s">
        <v>1008</v>
      </c>
      <c r="C30" s="789">
        <v>9.2956710656349326</v>
      </c>
      <c r="D30" s="789">
        <v>8.8389806666666679</v>
      </c>
      <c r="E30" s="789">
        <v>11.029142620000002</v>
      </c>
      <c r="F30" s="789">
        <v>13.970466399999998</v>
      </c>
      <c r="G30" s="789">
        <v>11.626178354906665</v>
      </c>
      <c r="H30" s="789"/>
      <c r="I30" s="789">
        <v>16.123078534999998</v>
      </c>
      <c r="J30" s="789">
        <v>13.469540604000002</v>
      </c>
      <c r="K30" s="789">
        <v>14.395396406</v>
      </c>
      <c r="L30" s="789">
        <v>14.407262425333336</v>
      </c>
      <c r="M30" s="789">
        <v>13.29431194</v>
      </c>
      <c r="O30" s="790"/>
      <c r="R30" s="789"/>
      <c r="S30" s="791"/>
    </row>
    <row r="31" spans="1:20" ht="1.9" customHeight="1" x14ac:dyDescent="0.2">
      <c r="A31" s="792"/>
      <c r="B31" s="792"/>
      <c r="C31" s="793"/>
      <c r="D31" s="793"/>
      <c r="E31" s="793"/>
      <c r="F31" s="793"/>
      <c r="G31" s="793"/>
      <c r="H31" s="793"/>
      <c r="I31" s="793"/>
      <c r="J31" s="793"/>
      <c r="K31" s="793"/>
      <c r="L31" s="793"/>
      <c r="M31" s="793"/>
      <c r="R31" s="789"/>
      <c r="S31" s="791"/>
    </row>
    <row r="32" spans="1:20" ht="1.9" customHeight="1" x14ac:dyDescent="0.2">
      <c r="A32" s="794"/>
      <c r="B32" s="794"/>
      <c r="C32" s="795"/>
      <c r="D32" s="795"/>
      <c r="E32" s="795"/>
      <c r="F32" s="795"/>
      <c r="G32" s="795"/>
      <c r="H32" s="795"/>
      <c r="I32" s="795"/>
      <c r="J32" s="795"/>
      <c r="K32" s="795"/>
      <c r="L32" s="795"/>
      <c r="M32" s="795"/>
      <c r="R32" s="789"/>
      <c r="S32" s="791"/>
    </row>
    <row r="33" spans="1:19" s="797" customFormat="1" ht="23.25" customHeight="1" x14ac:dyDescent="0.2">
      <c r="A33" s="796">
        <v>1</v>
      </c>
      <c r="B33" s="842" t="s">
        <v>1010</v>
      </c>
      <c r="C33" s="842"/>
      <c r="D33" s="842"/>
      <c r="E33" s="842"/>
      <c r="F33" s="842"/>
      <c r="G33" s="842"/>
      <c r="H33" s="842"/>
      <c r="I33" s="842"/>
      <c r="J33" s="842"/>
      <c r="K33" s="842"/>
      <c r="L33" s="842"/>
      <c r="M33" s="842"/>
      <c r="O33" s="798"/>
      <c r="R33" s="789"/>
      <c r="S33" s="791"/>
    </row>
    <row r="34" spans="1:19" s="797" customFormat="1" ht="23.25" customHeight="1" x14ac:dyDescent="0.2">
      <c r="A34" s="796">
        <v>2</v>
      </c>
      <c r="B34" s="842" t="s">
        <v>1011</v>
      </c>
      <c r="C34" s="842"/>
      <c r="D34" s="842"/>
      <c r="E34" s="842"/>
      <c r="F34" s="842"/>
      <c r="G34" s="842"/>
      <c r="H34" s="842"/>
      <c r="I34" s="842"/>
      <c r="J34" s="842"/>
      <c r="K34" s="842"/>
      <c r="L34" s="842"/>
      <c r="M34" s="842"/>
      <c r="O34" s="798"/>
      <c r="R34" s="789"/>
      <c r="S34" s="791"/>
    </row>
    <row r="35" spans="1:19" s="797" customFormat="1" ht="32.25" customHeight="1" x14ac:dyDescent="0.2">
      <c r="A35" s="796">
        <v>3</v>
      </c>
      <c r="B35" s="842" t="s">
        <v>1012</v>
      </c>
      <c r="C35" s="842"/>
      <c r="D35" s="842"/>
      <c r="E35" s="842"/>
      <c r="F35" s="842"/>
      <c r="G35" s="842"/>
      <c r="H35" s="842"/>
      <c r="I35" s="842"/>
      <c r="J35" s="842"/>
      <c r="K35" s="842"/>
      <c r="L35" s="842"/>
      <c r="M35" s="842"/>
      <c r="O35" s="798"/>
      <c r="S35" s="791"/>
    </row>
    <row r="36" spans="1:19" ht="10.5" customHeight="1" x14ac:dyDescent="0.2">
      <c r="A36" s="799"/>
      <c r="B36" s="787"/>
      <c r="C36" s="788"/>
      <c r="D36" s="788"/>
      <c r="E36" s="788"/>
      <c r="F36" s="788"/>
      <c r="G36" s="788"/>
      <c r="H36" s="788"/>
      <c r="I36" s="788"/>
      <c r="J36" s="788"/>
      <c r="K36" s="788"/>
      <c r="L36" s="788"/>
      <c r="M36" s="788"/>
      <c r="S36" s="791"/>
    </row>
    <row r="37" spans="1:19" ht="10.5" customHeight="1" x14ac:dyDescent="0.2">
      <c r="A37" s="799"/>
      <c r="B37" s="787"/>
      <c r="C37" s="788"/>
      <c r="D37" s="788"/>
      <c r="E37" s="788"/>
      <c r="F37" s="788"/>
      <c r="G37" s="788"/>
      <c r="H37" s="788"/>
      <c r="I37" s="788"/>
      <c r="J37" s="788"/>
      <c r="K37" s="788"/>
      <c r="L37" s="788"/>
      <c r="M37" s="788"/>
      <c r="S37" s="791"/>
    </row>
    <row r="38" spans="1:19" ht="10.5" customHeight="1" x14ac:dyDescent="0.2">
      <c r="A38" s="799"/>
      <c r="B38" s="787"/>
      <c r="C38" s="788"/>
      <c r="D38" s="788"/>
      <c r="E38" s="788"/>
      <c r="F38" s="788"/>
      <c r="G38" s="788"/>
      <c r="H38" s="788"/>
      <c r="I38" s="788"/>
      <c r="J38" s="800"/>
      <c r="K38" s="788"/>
      <c r="L38" s="788"/>
      <c r="M38" s="788"/>
      <c r="S38" s="791"/>
    </row>
    <row r="39" spans="1:19" x14ac:dyDescent="0.2">
      <c r="C39" s="801"/>
      <c r="D39" s="801"/>
      <c r="E39" s="801"/>
      <c r="F39" s="801"/>
      <c r="G39" s="801"/>
      <c r="H39" s="801"/>
      <c r="I39" s="801"/>
      <c r="J39" s="800"/>
      <c r="K39" s="801"/>
      <c r="L39" s="801"/>
      <c r="M39" s="801"/>
    </row>
    <row r="40" spans="1:19" x14ac:dyDescent="0.2">
      <c r="C40" s="801"/>
      <c r="D40" s="801"/>
      <c r="E40" s="801"/>
      <c r="F40" s="801"/>
      <c r="G40" s="801"/>
      <c r="H40" s="801"/>
      <c r="I40" s="801"/>
      <c r="J40" s="800"/>
      <c r="K40" s="801"/>
      <c r="L40" s="801"/>
      <c r="M40" s="801"/>
    </row>
    <row r="41" spans="1:19" x14ac:dyDescent="0.2">
      <c r="C41" s="801"/>
      <c r="D41" s="801"/>
      <c r="E41" s="801"/>
      <c r="F41" s="801"/>
      <c r="G41" s="801"/>
      <c r="H41" s="801"/>
      <c r="I41" s="801"/>
      <c r="J41" s="800"/>
      <c r="K41" s="801"/>
      <c r="L41" s="801"/>
      <c r="M41" s="801"/>
    </row>
    <row r="42" spans="1:19" x14ac:dyDescent="0.2">
      <c r="C42" s="801"/>
      <c r="D42" s="801"/>
      <c r="E42" s="801"/>
      <c r="F42" s="801"/>
      <c r="G42" s="801"/>
      <c r="H42" s="801"/>
      <c r="I42" s="801"/>
      <c r="J42" s="800"/>
      <c r="K42" s="801"/>
      <c r="L42" s="801"/>
      <c r="M42" s="801"/>
    </row>
    <row r="43" spans="1:19" x14ac:dyDescent="0.2">
      <c r="C43" s="801"/>
      <c r="D43" s="801"/>
      <c r="E43" s="801"/>
      <c r="F43" s="801"/>
      <c r="G43" s="801"/>
      <c r="H43" s="801"/>
      <c r="I43" s="801"/>
      <c r="J43" s="800"/>
      <c r="K43" s="801"/>
      <c r="L43" s="801"/>
      <c r="M43" s="801"/>
    </row>
    <row r="44" spans="1:19" x14ac:dyDescent="0.2">
      <c r="C44" s="801"/>
      <c r="D44" s="801"/>
      <c r="E44" s="801"/>
      <c r="F44" s="801"/>
      <c r="G44" s="801"/>
      <c r="H44" s="801"/>
      <c r="I44" s="801"/>
      <c r="J44" s="800"/>
      <c r="K44" s="801"/>
      <c r="L44" s="801"/>
      <c r="M44" s="801"/>
    </row>
    <row r="45" spans="1:19" x14ac:dyDescent="0.2">
      <c r="C45" s="801"/>
      <c r="D45" s="801"/>
      <c r="E45" s="801"/>
      <c r="F45" s="801"/>
      <c r="G45" s="801"/>
      <c r="H45" s="801"/>
      <c r="I45" s="801"/>
      <c r="J45" s="800"/>
      <c r="K45" s="801"/>
      <c r="L45" s="801"/>
      <c r="M45" s="801"/>
    </row>
    <row r="46" spans="1:19" x14ac:dyDescent="0.2">
      <c r="C46" s="801"/>
      <c r="D46" s="801"/>
      <c r="E46" s="801"/>
      <c r="F46" s="801"/>
      <c r="G46" s="801"/>
      <c r="H46" s="801"/>
      <c r="I46" s="801"/>
      <c r="J46" s="800"/>
      <c r="K46" s="801"/>
      <c r="L46" s="801"/>
      <c r="M46" s="801"/>
    </row>
    <row r="47" spans="1:19" x14ac:dyDescent="0.2">
      <c r="C47" s="801"/>
      <c r="D47" s="801"/>
      <c r="E47" s="801"/>
      <c r="F47" s="801"/>
      <c r="G47" s="801"/>
      <c r="H47" s="801"/>
      <c r="I47" s="801"/>
      <c r="J47" s="800"/>
      <c r="K47" s="801"/>
      <c r="L47" s="801"/>
      <c r="M47" s="801"/>
    </row>
    <row r="48" spans="1:19" x14ac:dyDescent="0.2">
      <c r="C48" s="801"/>
      <c r="D48" s="801"/>
      <c r="E48" s="801"/>
      <c r="F48" s="801"/>
      <c r="G48" s="801"/>
      <c r="H48" s="801"/>
      <c r="I48" s="801"/>
      <c r="J48" s="801"/>
      <c r="K48" s="801"/>
      <c r="L48" s="801"/>
      <c r="M48" s="801"/>
      <c r="O48" s="770"/>
    </row>
    <row r="49" spans="3:13" s="770" customFormat="1" x14ac:dyDescent="0.2">
      <c r="C49" s="801"/>
      <c r="D49" s="801"/>
      <c r="E49" s="801"/>
      <c r="F49" s="801"/>
      <c r="G49" s="801"/>
      <c r="H49" s="801"/>
      <c r="I49" s="801"/>
      <c r="J49" s="801"/>
      <c r="K49" s="801"/>
      <c r="L49" s="801"/>
      <c r="M49" s="801"/>
    </row>
    <row r="50" spans="3:13" s="770" customFormat="1" x14ac:dyDescent="0.2">
      <c r="C50" s="801"/>
      <c r="D50" s="801"/>
      <c r="E50" s="801"/>
      <c r="F50" s="801"/>
      <c r="G50" s="801"/>
      <c r="H50" s="801"/>
      <c r="I50" s="801"/>
      <c r="J50" s="801"/>
      <c r="K50" s="801"/>
      <c r="L50" s="801"/>
      <c r="M50" s="801"/>
    </row>
    <row r="51" spans="3:13" s="770" customFormat="1" x14ac:dyDescent="0.2">
      <c r="C51" s="801"/>
      <c r="D51" s="801"/>
      <c r="E51" s="801"/>
      <c r="F51" s="801"/>
      <c r="G51" s="801"/>
      <c r="H51" s="801"/>
      <c r="I51" s="801"/>
      <c r="J51" s="801"/>
      <c r="K51" s="801"/>
      <c r="L51" s="801"/>
      <c r="M51" s="801"/>
    </row>
    <row r="52" spans="3:13" s="770" customFormat="1" x14ac:dyDescent="0.2">
      <c r="C52" s="801"/>
      <c r="D52" s="801"/>
      <c r="E52" s="801"/>
      <c r="F52" s="801"/>
      <c r="G52" s="801"/>
      <c r="H52" s="801"/>
      <c r="I52" s="801"/>
      <c r="J52" s="801"/>
      <c r="K52" s="801"/>
      <c r="L52" s="801"/>
      <c r="M52" s="801"/>
    </row>
    <row r="53" spans="3:13" s="770" customFormat="1" x14ac:dyDescent="0.2">
      <c r="C53" s="801"/>
      <c r="D53" s="801"/>
      <c r="E53" s="801"/>
      <c r="F53" s="801"/>
      <c r="G53" s="801"/>
      <c r="H53" s="801"/>
      <c r="I53" s="801"/>
      <c r="J53" s="801"/>
      <c r="K53" s="801"/>
      <c r="L53" s="801"/>
      <c r="M53" s="801"/>
    </row>
    <row r="54" spans="3:13" s="770" customFormat="1" x14ac:dyDescent="0.2">
      <c r="C54" s="801"/>
      <c r="D54" s="801"/>
      <c r="E54" s="801"/>
      <c r="F54" s="801"/>
      <c r="G54" s="801"/>
      <c r="H54" s="801"/>
      <c r="I54" s="801"/>
      <c r="J54" s="801"/>
      <c r="K54" s="801"/>
      <c r="L54" s="801"/>
      <c r="M54" s="801"/>
    </row>
    <row r="55" spans="3:13" s="770" customFormat="1" x14ac:dyDescent="0.2">
      <c r="C55" s="801"/>
      <c r="D55" s="801"/>
      <c r="E55" s="801"/>
      <c r="F55" s="801"/>
      <c r="G55" s="801"/>
      <c r="H55" s="801"/>
      <c r="I55" s="801"/>
      <c r="J55" s="801"/>
      <c r="K55" s="801"/>
      <c r="L55" s="801"/>
      <c r="M55" s="801"/>
    </row>
    <row r="56" spans="3:13" s="770" customFormat="1" x14ac:dyDescent="0.2">
      <c r="C56" s="801"/>
      <c r="D56" s="801"/>
      <c r="E56" s="801"/>
      <c r="F56" s="801"/>
      <c r="G56" s="801"/>
      <c r="H56" s="801"/>
      <c r="I56" s="801"/>
      <c r="J56" s="801"/>
      <c r="K56" s="801"/>
      <c r="L56" s="801"/>
      <c r="M56" s="801"/>
    </row>
    <row r="57" spans="3:13" s="770" customFormat="1" x14ac:dyDescent="0.2">
      <c r="C57" s="801"/>
      <c r="D57" s="801"/>
      <c r="E57" s="801"/>
      <c r="F57" s="801"/>
      <c r="G57" s="801"/>
      <c r="H57" s="801"/>
      <c r="I57" s="801"/>
      <c r="J57" s="801"/>
      <c r="K57" s="801"/>
      <c r="L57" s="801"/>
      <c r="M57" s="801"/>
    </row>
    <row r="58" spans="3:13" s="770" customFormat="1" x14ac:dyDescent="0.2">
      <c r="C58" s="801"/>
      <c r="D58" s="801"/>
      <c r="E58" s="801"/>
      <c r="F58" s="801"/>
      <c r="G58" s="801"/>
      <c r="H58" s="801"/>
      <c r="I58" s="801"/>
      <c r="J58" s="801"/>
      <c r="K58" s="801"/>
      <c r="L58" s="801"/>
      <c r="M58" s="801"/>
    </row>
    <row r="59" spans="3:13" s="770" customFormat="1" x14ac:dyDescent="0.2">
      <c r="C59" s="801"/>
      <c r="D59" s="801"/>
      <c r="E59" s="801"/>
      <c r="F59" s="801"/>
      <c r="G59" s="801"/>
      <c r="H59" s="801"/>
      <c r="I59" s="801"/>
      <c r="J59" s="801"/>
      <c r="K59" s="801"/>
      <c r="L59" s="801"/>
      <c r="M59" s="801"/>
    </row>
    <row r="60" spans="3:13" s="770" customFormat="1" x14ac:dyDescent="0.2">
      <c r="C60" s="801"/>
      <c r="D60" s="801"/>
      <c r="E60" s="801"/>
      <c r="F60" s="801"/>
      <c r="G60" s="801"/>
      <c r="H60" s="801"/>
      <c r="I60" s="801"/>
      <c r="J60" s="801"/>
      <c r="K60" s="801"/>
      <c r="L60" s="801"/>
      <c r="M60" s="801"/>
    </row>
    <row r="61" spans="3:13" s="770" customFormat="1" x14ac:dyDescent="0.2">
      <c r="C61" s="801"/>
      <c r="D61" s="801"/>
      <c r="E61" s="801"/>
      <c r="F61" s="801"/>
      <c r="G61" s="801"/>
      <c r="H61" s="801"/>
      <c r="I61" s="801"/>
      <c r="J61" s="801"/>
      <c r="K61" s="801"/>
      <c r="L61" s="801"/>
      <c r="M61" s="801"/>
    </row>
    <row r="62" spans="3:13" s="770" customFormat="1" x14ac:dyDescent="0.2">
      <c r="C62" s="801"/>
      <c r="D62" s="801"/>
      <c r="E62" s="801"/>
      <c r="F62" s="801"/>
      <c r="G62" s="801"/>
      <c r="H62" s="801"/>
      <c r="I62" s="801"/>
      <c r="J62" s="801"/>
      <c r="K62" s="801"/>
      <c r="L62" s="801"/>
      <c r="M62" s="801"/>
    </row>
    <row r="63" spans="3:13" s="770" customFormat="1" x14ac:dyDescent="0.2">
      <c r="C63" s="801"/>
      <c r="D63" s="801"/>
      <c r="E63" s="801"/>
      <c r="F63" s="801"/>
      <c r="G63" s="801"/>
      <c r="H63" s="801"/>
      <c r="I63" s="801"/>
      <c r="J63" s="801"/>
      <c r="K63" s="801"/>
      <c r="L63" s="801"/>
      <c r="M63" s="801"/>
    </row>
    <row r="64" spans="3:13" s="770" customFormat="1" x14ac:dyDescent="0.2">
      <c r="C64" s="801"/>
      <c r="D64" s="801"/>
      <c r="E64" s="801"/>
      <c r="F64" s="801"/>
      <c r="G64" s="801"/>
      <c r="H64" s="801"/>
      <c r="I64" s="801"/>
      <c r="J64" s="801"/>
      <c r="K64" s="801"/>
      <c r="L64" s="801"/>
      <c r="M64" s="801"/>
    </row>
    <row r="65" spans="3:13" s="770" customFormat="1" x14ac:dyDescent="0.2">
      <c r="C65" s="801"/>
      <c r="D65" s="801"/>
      <c r="E65" s="801"/>
      <c r="F65" s="801"/>
      <c r="G65" s="801"/>
      <c r="H65" s="801"/>
      <c r="I65" s="801"/>
      <c r="J65" s="801"/>
      <c r="K65" s="801"/>
      <c r="L65" s="801"/>
      <c r="M65" s="801"/>
    </row>
    <row r="66" spans="3:13" s="770" customFormat="1" x14ac:dyDescent="0.2">
      <c r="C66" s="801"/>
      <c r="D66" s="801"/>
      <c r="E66" s="801"/>
      <c r="F66" s="801"/>
      <c r="G66" s="801"/>
      <c r="H66" s="801"/>
      <c r="I66" s="801"/>
      <c r="J66" s="801"/>
      <c r="K66" s="801"/>
      <c r="L66" s="801"/>
      <c r="M66" s="801"/>
    </row>
    <row r="67" spans="3:13" s="770" customFormat="1" x14ac:dyDescent="0.2">
      <c r="C67" s="801"/>
      <c r="D67" s="801"/>
      <c r="E67" s="801"/>
      <c r="F67" s="801"/>
      <c r="G67" s="801"/>
      <c r="H67" s="801"/>
      <c r="I67" s="801"/>
      <c r="J67" s="801"/>
      <c r="K67" s="801"/>
      <c r="L67" s="801"/>
      <c r="M67" s="801"/>
    </row>
    <row r="68" spans="3:13" s="770" customFormat="1" x14ac:dyDescent="0.2">
      <c r="C68" s="801"/>
      <c r="D68" s="801"/>
      <c r="E68" s="801"/>
      <c r="F68" s="801"/>
      <c r="G68" s="801"/>
      <c r="H68" s="801"/>
      <c r="I68" s="801"/>
      <c r="J68" s="801"/>
      <c r="K68" s="801"/>
      <c r="L68" s="801"/>
      <c r="M68" s="801"/>
    </row>
    <row r="69" spans="3:13" s="770" customFormat="1" x14ac:dyDescent="0.2">
      <c r="C69" s="801"/>
      <c r="D69" s="801"/>
      <c r="E69" s="801"/>
      <c r="F69" s="801"/>
      <c r="G69" s="801"/>
      <c r="H69" s="801"/>
      <c r="I69" s="801"/>
      <c r="J69" s="801"/>
      <c r="K69" s="801"/>
      <c r="L69" s="801"/>
      <c r="M69" s="801"/>
    </row>
    <row r="70" spans="3:13" s="770" customFormat="1" x14ac:dyDescent="0.2">
      <c r="C70" s="801"/>
      <c r="D70" s="801"/>
      <c r="E70" s="801"/>
      <c r="F70" s="801"/>
      <c r="G70" s="801"/>
      <c r="H70" s="801"/>
      <c r="I70" s="801"/>
      <c r="J70" s="801"/>
      <c r="K70" s="801"/>
      <c r="L70" s="801"/>
      <c r="M70" s="801"/>
    </row>
    <row r="71" spans="3:13" s="770" customFormat="1" x14ac:dyDescent="0.2">
      <c r="C71" s="801"/>
      <c r="D71" s="801"/>
      <c r="E71" s="801"/>
      <c r="F71" s="801"/>
      <c r="G71" s="801"/>
      <c r="H71" s="801"/>
      <c r="I71" s="801"/>
      <c r="J71" s="801"/>
      <c r="K71" s="801"/>
      <c r="L71" s="801"/>
      <c r="M71" s="801"/>
    </row>
    <row r="72" spans="3:13" s="770" customFormat="1" x14ac:dyDescent="0.2">
      <c r="C72" s="801"/>
      <c r="D72" s="801"/>
      <c r="E72" s="801"/>
      <c r="F72" s="801"/>
      <c r="G72" s="801"/>
      <c r="H72" s="801"/>
      <c r="I72" s="801"/>
      <c r="J72" s="801"/>
      <c r="K72" s="801"/>
      <c r="L72" s="801"/>
      <c r="M72" s="801"/>
    </row>
    <row r="73" spans="3:13" s="770" customFormat="1" x14ac:dyDescent="0.2">
      <c r="C73" s="801"/>
      <c r="D73" s="801"/>
      <c r="E73" s="801"/>
      <c r="F73" s="801"/>
      <c r="G73" s="801"/>
      <c r="H73" s="801"/>
      <c r="I73" s="801"/>
      <c r="J73" s="801"/>
      <c r="K73" s="801"/>
      <c r="L73" s="801"/>
      <c r="M73" s="801"/>
    </row>
    <row r="74" spans="3:13" s="770" customFormat="1" x14ac:dyDescent="0.2">
      <c r="C74" s="801"/>
      <c r="D74" s="801"/>
      <c r="E74" s="801"/>
      <c r="F74" s="801"/>
      <c r="G74" s="801"/>
      <c r="H74" s="801"/>
      <c r="I74" s="801"/>
      <c r="J74" s="801"/>
      <c r="K74" s="801"/>
      <c r="L74" s="801"/>
      <c r="M74" s="801"/>
    </row>
    <row r="75" spans="3:13" s="770" customFormat="1" x14ac:dyDescent="0.2">
      <c r="C75" s="801"/>
      <c r="D75" s="801"/>
      <c r="E75" s="801"/>
      <c r="F75" s="801"/>
      <c r="G75" s="801"/>
      <c r="H75" s="801"/>
      <c r="I75" s="801"/>
      <c r="J75" s="801"/>
      <c r="K75" s="801"/>
      <c r="L75" s="801"/>
      <c r="M75" s="801"/>
    </row>
    <row r="76" spans="3:13" s="770" customFormat="1" x14ac:dyDescent="0.2">
      <c r="C76" s="801"/>
      <c r="D76" s="801"/>
      <c r="E76" s="801"/>
      <c r="F76" s="801"/>
      <c r="G76" s="801"/>
      <c r="H76" s="801"/>
      <c r="I76" s="801"/>
      <c r="J76" s="801"/>
      <c r="K76" s="801"/>
      <c r="L76" s="801"/>
      <c r="M76" s="801"/>
    </row>
    <row r="77" spans="3:13" s="770" customFormat="1" x14ac:dyDescent="0.2">
      <c r="C77" s="801"/>
      <c r="D77" s="801"/>
      <c r="E77" s="801"/>
      <c r="F77" s="801"/>
      <c r="G77" s="801"/>
      <c r="H77" s="801"/>
      <c r="I77" s="801"/>
      <c r="J77" s="801"/>
      <c r="K77" s="801"/>
      <c r="L77" s="801"/>
      <c r="M77" s="801"/>
    </row>
    <row r="78" spans="3:13" s="770" customFormat="1" x14ac:dyDescent="0.2">
      <c r="C78" s="801"/>
      <c r="D78" s="801"/>
      <c r="E78" s="801"/>
      <c r="F78" s="801"/>
      <c r="G78" s="801"/>
      <c r="H78" s="801"/>
      <c r="I78" s="801"/>
      <c r="J78" s="801"/>
      <c r="K78" s="801"/>
      <c r="L78" s="801"/>
      <c r="M78" s="801"/>
    </row>
    <row r="79" spans="3:13" s="770" customFormat="1" x14ac:dyDescent="0.2">
      <c r="C79" s="801"/>
      <c r="D79" s="801"/>
      <c r="E79" s="801"/>
      <c r="F79" s="801"/>
      <c r="G79" s="801"/>
      <c r="H79" s="801"/>
      <c r="I79" s="801"/>
      <c r="J79" s="801"/>
      <c r="K79" s="801"/>
      <c r="L79" s="801"/>
      <c r="M79" s="801"/>
    </row>
    <row r="80" spans="3:13" s="770" customFormat="1" x14ac:dyDescent="0.2">
      <c r="C80" s="801"/>
      <c r="D80" s="801"/>
      <c r="E80" s="801"/>
      <c r="F80" s="801"/>
      <c r="G80" s="801"/>
      <c r="H80" s="801"/>
      <c r="I80" s="801"/>
      <c r="J80" s="801"/>
      <c r="K80" s="801"/>
      <c r="L80" s="801"/>
      <c r="M80" s="801"/>
    </row>
    <row r="81" spans="3:15" x14ac:dyDescent="0.2">
      <c r="C81" s="801"/>
      <c r="D81" s="801"/>
      <c r="E81" s="801"/>
      <c r="F81" s="801"/>
      <c r="G81" s="801"/>
      <c r="H81" s="801"/>
      <c r="I81" s="801"/>
      <c r="J81" s="801"/>
      <c r="K81" s="801"/>
      <c r="L81" s="801"/>
      <c r="M81" s="801"/>
      <c r="O81" s="770"/>
    </row>
    <row r="82" spans="3:15" x14ac:dyDescent="0.2">
      <c r="C82" s="801"/>
      <c r="D82" s="801"/>
      <c r="E82" s="801"/>
      <c r="F82" s="801"/>
      <c r="G82" s="801"/>
      <c r="H82" s="801"/>
      <c r="I82" s="801"/>
      <c r="J82" s="801"/>
      <c r="K82" s="801"/>
      <c r="L82" s="801"/>
      <c r="M82" s="801"/>
      <c r="O82" s="770"/>
    </row>
    <row r="83" spans="3:15" x14ac:dyDescent="0.2">
      <c r="C83" s="801"/>
      <c r="D83" s="801"/>
      <c r="E83" s="801"/>
      <c r="F83" s="801"/>
      <c r="G83" s="801"/>
      <c r="H83" s="801"/>
      <c r="I83" s="801"/>
      <c r="J83" s="801"/>
      <c r="K83" s="801"/>
      <c r="L83" s="801"/>
      <c r="M83" s="801"/>
      <c r="O83" s="770"/>
    </row>
    <row r="84" spans="3:15" x14ac:dyDescent="0.2">
      <c r="C84" s="801"/>
      <c r="D84" s="801"/>
      <c r="E84" s="801"/>
      <c r="F84" s="801"/>
      <c r="G84" s="801"/>
      <c r="H84" s="801"/>
      <c r="I84" s="801"/>
      <c r="J84" s="801"/>
      <c r="K84" s="801"/>
      <c r="L84" s="801"/>
      <c r="M84" s="801"/>
      <c r="O84" s="770"/>
    </row>
    <row r="85" spans="3:15" x14ac:dyDescent="0.2">
      <c r="C85" s="801"/>
      <c r="D85" s="801"/>
      <c r="E85" s="801"/>
      <c r="F85" s="801"/>
      <c r="G85" s="801"/>
      <c r="H85" s="801"/>
      <c r="I85" s="801"/>
      <c r="J85" s="801"/>
      <c r="K85" s="801"/>
      <c r="L85" s="801"/>
      <c r="M85" s="801"/>
      <c r="O85" s="770"/>
    </row>
    <row r="86" spans="3:15" x14ac:dyDescent="0.2">
      <c r="C86" s="801"/>
      <c r="D86" s="801"/>
      <c r="E86" s="801"/>
      <c r="F86" s="801"/>
      <c r="G86" s="801"/>
      <c r="H86" s="801"/>
      <c r="I86" s="801"/>
      <c r="J86" s="801"/>
      <c r="K86" s="801"/>
      <c r="L86" s="801"/>
      <c r="M86" s="801"/>
      <c r="O86" s="770"/>
    </row>
    <row r="87" spans="3:15" x14ac:dyDescent="0.2">
      <c r="C87" s="801"/>
      <c r="D87" s="801"/>
      <c r="E87" s="801"/>
      <c r="F87" s="801"/>
      <c r="G87" s="801"/>
      <c r="H87" s="801"/>
      <c r="I87" s="801"/>
      <c r="J87" s="801"/>
      <c r="K87" s="801"/>
      <c r="L87" s="801"/>
      <c r="M87" s="801"/>
      <c r="O87" s="770"/>
    </row>
    <row r="88" spans="3:15" x14ac:dyDescent="0.2">
      <c r="C88" s="801"/>
      <c r="D88" s="801"/>
      <c r="E88" s="801"/>
      <c r="F88" s="801"/>
      <c r="G88" s="801"/>
      <c r="H88" s="801"/>
      <c r="I88" s="801"/>
      <c r="J88" s="801"/>
      <c r="K88" s="801"/>
      <c r="L88" s="801"/>
      <c r="M88" s="801"/>
      <c r="O88" s="770"/>
    </row>
    <row r="89" spans="3:15" x14ac:dyDescent="0.2">
      <c r="C89" s="801"/>
      <c r="D89" s="801"/>
      <c r="E89" s="801"/>
      <c r="F89" s="801"/>
      <c r="G89" s="801"/>
      <c r="H89" s="801"/>
      <c r="I89" s="801"/>
      <c r="J89" s="801"/>
      <c r="K89" s="801"/>
      <c r="L89" s="801"/>
      <c r="M89" s="801"/>
      <c r="O89" s="770"/>
    </row>
    <row r="90" spans="3:15" x14ac:dyDescent="0.2">
      <c r="C90" s="801"/>
      <c r="D90" s="801"/>
      <c r="E90" s="801"/>
      <c r="F90" s="801"/>
      <c r="G90" s="801"/>
      <c r="H90" s="801"/>
      <c r="I90" s="801"/>
      <c r="J90" s="801"/>
      <c r="K90" s="801"/>
      <c r="L90" s="801"/>
      <c r="M90" s="801"/>
      <c r="O90" s="770"/>
    </row>
    <row r="91" spans="3:15" x14ac:dyDescent="0.2">
      <c r="C91" s="801"/>
      <c r="D91" s="801"/>
      <c r="E91" s="801"/>
      <c r="F91" s="801"/>
      <c r="G91" s="801"/>
      <c r="H91" s="801"/>
      <c r="I91" s="801"/>
      <c r="J91" s="801"/>
      <c r="K91" s="801"/>
      <c r="L91" s="801"/>
      <c r="M91" s="801"/>
      <c r="O91" s="770"/>
    </row>
    <row r="92" spans="3:15" x14ac:dyDescent="0.2">
      <c r="C92" s="801"/>
      <c r="D92" s="801"/>
      <c r="E92" s="801"/>
      <c r="F92" s="801"/>
      <c r="G92" s="801"/>
      <c r="H92" s="801"/>
      <c r="I92" s="801"/>
      <c r="J92" s="801"/>
      <c r="K92" s="801"/>
      <c r="L92" s="801"/>
      <c r="M92" s="801"/>
      <c r="O92" s="770"/>
    </row>
    <row r="93" spans="3:15" x14ac:dyDescent="0.2">
      <c r="C93" s="801"/>
      <c r="D93" s="801"/>
      <c r="E93" s="801"/>
      <c r="F93" s="801"/>
      <c r="G93" s="801"/>
      <c r="H93" s="801"/>
      <c r="I93" s="801"/>
      <c r="J93" s="801"/>
      <c r="K93" s="801"/>
      <c r="L93" s="801"/>
      <c r="M93" s="801"/>
      <c r="O93" s="770"/>
    </row>
    <row r="94" spans="3:15" x14ac:dyDescent="0.2">
      <c r="C94" s="801"/>
      <c r="D94" s="801"/>
      <c r="E94" s="801"/>
      <c r="F94" s="801"/>
      <c r="G94" s="801"/>
      <c r="H94" s="801"/>
      <c r="I94" s="801"/>
      <c r="J94" s="801"/>
      <c r="K94" s="801"/>
      <c r="L94" s="801"/>
      <c r="M94" s="801"/>
      <c r="O94" s="770"/>
    </row>
    <row r="97" s="770" customFormat="1" x14ac:dyDescent="0.2"/>
    <row r="98" s="770" customFormat="1" x14ac:dyDescent="0.2"/>
    <row r="99" s="770" customFormat="1" x14ac:dyDescent="0.2"/>
    <row r="100" s="770" customFormat="1" x14ac:dyDescent="0.2"/>
    <row r="101" s="770" customFormat="1" x14ac:dyDescent="0.2"/>
    <row r="102" s="770" customFormat="1" x14ac:dyDescent="0.2"/>
    <row r="103" s="770" customFormat="1" x14ac:dyDescent="0.2"/>
    <row r="104" s="770" customFormat="1" x14ac:dyDescent="0.2"/>
    <row r="105" s="770" customFormat="1" x14ac:dyDescent="0.2"/>
    <row r="106" s="770" customFormat="1" x14ac:dyDescent="0.2"/>
  </sheetData>
  <mergeCells count="14">
    <mergeCell ref="B34:M34"/>
    <mergeCell ref="B35:M35"/>
    <mergeCell ref="J3:J5"/>
    <mergeCell ref="K3:K5"/>
    <mergeCell ref="L3:L5"/>
    <mergeCell ref="M3:M5"/>
    <mergeCell ref="B4:B5"/>
    <mergeCell ref="B33:M33"/>
    <mergeCell ref="C3:C5"/>
    <mergeCell ref="D3:D5"/>
    <mergeCell ref="E3:E5"/>
    <mergeCell ref="F3:F5"/>
    <mergeCell ref="G3:G5"/>
    <mergeCell ref="I3:I5"/>
  </mergeCells>
  <pageMargins left="0.51181102362204722" right="0.35433070866141736" top="0.35433070866141736" bottom="0.23622047244094491" header="0.31496062992125984" footer="0.11811023622047245"/>
  <pageSetup fitToHeight="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19"/>
  <sheetViews>
    <sheetView showGridLines="0" topLeftCell="A265" zoomScaleNormal="100" workbookViewId="0">
      <selection activeCell="B75" sqref="B75"/>
    </sheetView>
  </sheetViews>
  <sheetFormatPr defaultColWidth="9.140625" defaultRowHeight="11.25" x14ac:dyDescent="0.2"/>
  <cols>
    <col min="1" max="1" width="1.42578125" style="1" customWidth="1"/>
    <col min="2" max="2" width="1" style="1" customWidth="1"/>
    <col min="3" max="3" width="35.5703125" style="2" customWidth="1"/>
    <col min="4" max="4" width="8.5703125" style="30" customWidth="1"/>
    <col min="5" max="5" width="8.28515625" style="30" customWidth="1"/>
    <col min="6" max="6" width="8.5703125" style="30" customWidth="1"/>
    <col min="7" max="7" width="0.7109375" style="2" customWidth="1"/>
    <col min="8" max="8" width="30" style="2" customWidth="1"/>
    <col min="9" max="10" width="0.42578125" style="2" hidden="1" customWidth="1"/>
    <col min="11" max="16384" width="9.140625" style="2"/>
  </cols>
  <sheetData>
    <row r="1" spans="1:9" s="5" customFormat="1" ht="17.25" customHeight="1" x14ac:dyDescent="0.2">
      <c r="A1" s="77" t="s">
        <v>181</v>
      </c>
      <c r="D1" s="26"/>
      <c r="E1" s="76"/>
      <c r="F1" s="76"/>
    </row>
    <row r="2" spans="1:9" s="4" customFormat="1" ht="2.25" customHeight="1" x14ac:dyDescent="0.2">
      <c r="A2" s="97"/>
      <c r="B2" s="10"/>
      <c r="C2" s="10"/>
      <c r="D2" s="27"/>
      <c r="E2" s="16"/>
      <c r="F2" s="16"/>
      <c r="G2" s="75"/>
      <c r="H2" s="7"/>
      <c r="I2" s="7"/>
    </row>
    <row r="3" spans="1:9" s="4" customFormat="1" ht="21" customHeight="1" x14ac:dyDescent="0.2">
      <c r="A3" s="8"/>
      <c r="B3" s="4" t="s">
        <v>51</v>
      </c>
      <c r="D3" s="848" t="s">
        <v>178</v>
      </c>
      <c r="E3" s="848" t="s">
        <v>146</v>
      </c>
      <c r="F3" s="848" t="s">
        <v>179</v>
      </c>
      <c r="H3" s="129"/>
      <c r="I3" s="9"/>
    </row>
    <row r="4" spans="1:9" s="4" customFormat="1" ht="12.75" customHeight="1" x14ac:dyDescent="0.2">
      <c r="A4" s="132"/>
      <c r="B4" s="11" t="s">
        <v>52</v>
      </c>
      <c r="C4" s="11"/>
      <c r="D4" s="849"/>
      <c r="E4" s="849"/>
      <c r="F4" s="849"/>
      <c r="G4" s="11"/>
      <c r="H4" s="186" t="s">
        <v>180</v>
      </c>
      <c r="I4" s="133"/>
    </row>
    <row r="5" spans="1:9" s="21" customFormat="1" ht="15" customHeight="1" x14ac:dyDescent="0.2">
      <c r="A5" s="101" t="s">
        <v>156</v>
      </c>
      <c r="B5" s="116"/>
      <c r="C5" s="117"/>
      <c r="D5" s="31">
        <v>9053</v>
      </c>
      <c r="E5" s="31">
        <v>9885</v>
      </c>
      <c r="F5" s="31">
        <v>10341</v>
      </c>
      <c r="G5" s="115"/>
      <c r="H5" s="218"/>
      <c r="I5" s="114"/>
    </row>
    <row r="6" spans="1:9" s="21" customFormat="1" ht="11.25" customHeight="1" x14ac:dyDescent="0.2">
      <c r="A6" s="100"/>
      <c r="B6" s="112" t="s">
        <v>53</v>
      </c>
      <c r="D6" s="46"/>
      <c r="E6" s="46"/>
      <c r="F6" s="46"/>
      <c r="G6" s="111"/>
      <c r="H6" s="85"/>
      <c r="I6" s="85"/>
    </row>
    <row r="7" spans="1:9" x14ac:dyDescent="0.2">
      <c r="A7" s="66"/>
      <c r="C7" s="122" t="str">
        <f>"Household income growth "&amp;REPT(".",150)</f>
        <v>Household income growth ......................................................................................................................................................</v>
      </c>
      <c r="D7" s="208">
        <v>4.1000000000000002E-2</v>
      </c>
      <c r="E7" s="208">
        <v>0.04</v>
      </c>
      <c r="F7" s="208">
        <v>3.9E-2</v>
      </c>
      <c r="G7" s="3"/>
      <c r="H7" s="12" t="s">
        <v>227</v>
      </c>
      <c r="I7" s="12"/>
    </row>
    <row r="8" spans="1:9" x14ac:dyDescent="0.2">
      <c r="A8" s="66"/>
      <c r="C8" s="122" t="str">
        <f>"Compensation of employees growth "&amp;REPT(".",150)</f>
        <v>Compensation of employees growth ......................................................................................................................................................</v>
      </c>
      <c r="D8" s="208">
        <v>4.7E-2</v>
      </c>
      <c r="E8" s="208">
        <v>4.2000000000000003E-2</v>
      </c>
      <c r="F8" s="208">
        <v>0.04</v>
      </c>
      <c r="G8" s="3"/>
      <c r="H8" s="12" t="s">
        <v>226</v>
      </c>
      <c r="I8" s="12"/>
    </row>
    <row r="9" spans="1:9" x14ac:dyDescent="0.2">
      <c r="A9" s="66"/>
      <c r="C9" s="122" t="str">
        <f>"Tax base growth "&amp;REPT(".",150)</f>
        <v>Tax base growth ......................................................................................................................................................</v>
      </c>
      <c r="D9" s="208">
        <v>4.2999999999999997E-2</v>
      </c>
      <c r="E9" s="208">
        <v>4.1000000000000002E-2</v>
      </c>
      <c r="F9" s="208">
        <v>3.9E-2</v>
      </c>
      <c r="G9" s="3"/>
      <c r="H9" s="12" t="s">
        <v>215</v>
      </c>
      <c r="I9" s="12"/>
    </row>
    <row r="10" spans="1:9" x14ac:dyDescent="0.2">
      <c r="A10" s="66"/>
      <c r="C10" s="122" t="str">
        <f>"Average tax yield "&amp;REPT(".",150)</f>
        <v>Average tax yield ......................................................................................................................................................</v>
      </c>
      <c r="D10" s="209">
        <v>5.3900000000000003E-2</v>
      </c>
      <c r="E10" s="209">
        <v>5.5899999999999998E-2</v>
      </c>
      <c r="F10" s="209">
        <v>5.6399999999999999E-2</v>
      </c>
      <c r="G10" s="3"/>
      <c r="H10" s="12"/>
      <c r="I10" s="12"/>
    </row>
    <row r="11" spans="1:9" x14ac:dyDescent="0.2">
      <c r="A11" s="66"/>
      <c r="C11" s="122" t="str">
        <f>"Current-year tax "&amp;REPT(".",150)</f>
        <v>Current-year tax ......................................................................................................................................................</v>
      </c>
      <c r="D11" s="40">
        <v>8770</v>
      </c>
      <c r="E11" s="40">
        <v>9486</v>
      </c>
      <c r="F11" s="40">
        <v>9934</v>
      </c>
      <c r="G11" s="3"/>
      <c r="H11" s="12"/>
      <c r="I11" s="12"/>
    </row>
    <row r="12" spans="1:9" x14ac:dyDescent="0.2">
      <c r="A12" s="66"/>
      <c r="C12" s="122" t="str">
        <f>"Prior year's tax assessments  "&amp;REPT(".",150)</f>
        <v>Prior year's tax assessments  ......................................................................................................................................................</v>
      </c>
      <c r="D12" s="40">
        <v>430</v>
      </c>
      <c r="E12" s="40">
        <v>440</v>
      </c>
      <c r="F12" s="40">
        <v>450</v>
      </c>
      <c r="G12" s="3"/>
      <c r="H12" s="239"/>
      <c r="I12" s="12"/>
    </row>
    <row r="13" spans="1:9" x14ac:dyDescent="0.2">
      <c r="A13" s="66"/>
      <c r="C13" s="122" t="str">
        <f>"Unapplied taxes "&amp;REPT(".",150)</f>
        <v>Unapplied taxes ......................................................................................................................................................</v>
      </c>
      <c r="D13" s="40">
        <v>90</v>
      </c>
      <c r="E13" s="40">
        <v>90</v>
      </c>
      <c r="F13" s="40">
        <v>90</v>
      </c>
      <c r="G13" s="3"/>
      <c r="H13" s="12"/>
      <c r="I13" s="12"/>
    </row>
    <row r="14" spans="1:9" x14ac:dyDescent="0.2">
      <c r="A14" s="66"/>
      <c r="C14" s="122" t="str">
        <f>"BC Tax Reduction "&amp;REPT(".",150)</f>
        <v>BC Tax Reduction ......................................................................................................................................................</v>
      </c>
      <c r="D14" s="40">
        <v>-159</v>
      </c>
      <c r="E14" s="40">
        <v>-162</v>
      </c>
      <c r="F14" s="40">
        <v>-165</v>
      </c>
      <c r="G14" s="3"/>
      <c r="H14" s="12"/>
      <c r="I14" s="12"/>
    </row>
    <row r="15" spans="1:9" x14ac:dyDescent="0.2">
      <c r="A15" s="66"/>
      <c r="C15" s="122" t="str">
        <f>"Non-refundable BC tax credits "&amp;REPT(".",150)</f>
        <v>Non-refundable BC tax credits ......................................................................................................................................................</v>
      </c>
      <c r="D15" s="40">
        <v>-96</v>
      </c>
      <c r="E15" s="40">
        <v>-91</v>
      </c>
      <c r="F15" s="40">
        <v>-91</v>
      </c>
      <c r="G15" s="3"/>
      <c r="H15" s="12"/>
      <c r="I15" s="12"/>
    </row>
    <row r="16" spans="1:9" x14ac:dyDescent="0.2">
      <c r="A16" s="66"/>
      <c r="C16" s="122" t="str">
        <f>"Policy neutral elasticity ** "&amp;REPT(".",150)</f>
        <v>Policy neutral elasticity ** ......................................................................................................................................................</v>
      </c>
      <c r="D16" s="42">
        <v>1.3</v>
      </c>
      <c r="E16" s="42">
        <v>1.2</v>
      </c>
      <c r="F16" s="42">
        <v>1.2</v>
      </c>
      <c r="G16" s="3"/>
      <c r="H16" s="12" t="s">
        <v>182</v>
      </c>
      <c r="I16" s="12"/>
    </row>
    <row r="17" spans="1:9" x14ac:dyDescent="0.2">
      <c r="A17" s="66"/>
      <c r="B17" s="112" t="s">
        <v>54</v>
      </c>
      <c r="D17" s="40"/>
      <c r="E17" s="40"/>
      <c r="F17" s="40"/>
      <c r="G17" s="3"/>
      <c r="H17" s="12" t="s">
        <v>130</v>
      </c>
      <c r="I17" s="12"/>
    </row>
    <row r="18" spans="1:9" x14ac:dyDescent="0.2">
      <c r="A18" s="66"/>
      <c r="C18" s="122" t="str">
        <f>"Prior-year adjustment "&amp;REPT(".",150)</f>
        <v>Prior-year adjustment ......................................................................................................................................................</v>
      </c>
      <c r="D18" s="40">
        <v>-173</v>
      </c>
      <c r="E18" s="40" t="s">
        <v>125</v>
      </c>
      <c r="F18" s="40" t="s">
        <v>125</v>
      </c>
      <c r="G18" s="3"/>
      <c r="H18" s="12" t="s">
        <v>216</v>
      </c>
      <c r="I18" s="12"/>
    </row>
    <row r="19" spans="1:9" x14ac:dyDescent="0.2">
      <c r="A19" s="66"/>
      <c r="C19" s="122"/>
      <c r="D19" s="40"/>
      <c r="E19" s="40"/>
      <c r="F19" s="40"/>
      <c r="G19" s="3"/>
      <c r="H19" s="12"/>
      <c r="I19" s="12"/>
    </row>
    <row r="20" spans="1:9" x14ac:dyDescent="0.2">
      <c r="A20" s="66"/>
      <c r="B20" s="52" t="s">
        <v>248</v>
      </c>
      <c r="C20" s="243"/>
      <c r="D20" s="846" t="s">
        <v>249</v>
      </c>
      <c r="E20" s="847"/>
      <c r="F20" s="210"/>
      <c r="G20" s="3"/>
      <c r="H20" s="12"/>
      <c r="I20" s="12"/>
    </row>
    <row r="21" spans="1:9" x14ac:dyDescent="0.2">
      <c r="A21" s="66"/>
      <c r="C21" s="122" t="str">
        <f>"Household income growth "&amp;REPT(".",150)</f>
        <v>Household income growth ......................................................................................................................................................</v>
      </c>
      <c r="D21" s="208">
        <v>3.7999999999999999E-2</v>
      </c>
      <c r="E21" s="208" t="s">
        <v>125</v>
      </c>
      <c r="F21" s="208" t="s">
        <v>125</v>
      </c>
      <c r="G21" s="3" t="s">
        <v>125</v>
      </c>
      <c r="H21" s="12" t="s">
        <v>229</v>
      </c>
      <c r="I21" s="12"/>
    </row>
    <row r="22" spans="1:9" x14ac:dyDescent="0.2">
      <c r="A22" s="66"/>
      <c r="C22" s="122" t="str">
        <f>"Tax base growth "&amp;REPT(".",150)</f>
        <v>Tax base growth ......................................................................................................................................................</v>
      </c>
      <c r="D22" s="208">
        <v>0.02</v>
      </c>
      <c r="E22" s="208" t="s">
        <v>125</v>
      </c>
      <c r="F22" s="208" t="s">
        <v>125</v>
      </c>
      <c r="G22" s="3" t="s">
        <v>125</v>
      </c>
      <c r="H22" s="12" t="s">
        <v>228</v>
      </c>
      <c r="I22" s="12"/>
    </row>
    <row r="23" spans="1:9" ht="12.75" customHeight="1" x14ac:dyDescent="0.2">
      <c r="A23" s="66"/>
      <c r="C23" s="122" t="str">
        <f>"Average 2016 tax yield "&amp;REPT(".",150)</f>
        <v>Average 2016 tax yield ......................................................................................................................................................</v>
      </c>
      <c r="D23" s="209">
        <v>3.3399999999999999E-2</v>
      </c>
      <c r="E23" s="209" t="s">
        <v>125</v>
      </c>
      <c r="F23" s="209" t="s">
        <v>125</v>
      </c>
      <c r="G23" s="3" t="s">
        <v>125</v>
      </c>
      <c r="H23" s="12" t="s">
        <v>217</v>
      </c>
      <c r="I23" s="12"/>
    </row>
    <row r="24" spans="1:9" x14ac:dyDescent="0.2">
      <c r="A24" s="66"/>
      <c r="C24" s="122" t="str">
        <f>"2016 tax "&amp;REPT(".",150)</f>
        <v>2016 tax ......................................................................................................................................................</v>
      </c>
      <c r="D24" s="40">
        <v>8340</v>
      </c>
      <c r="E24" s="40" t="s">
        <v>125</v>
      </c>
      <c r="F24" s="40" t="s">
        <v>125</v>
      </c>
      <c r="G24" s="3" t="s">
        <v>125</v>
      </c>
      <c r="H24" s="12" t="s">
        <v>21</v>
      </c>
      <c r="I24" s="12"/>
    </row>
    <row r="25" spans="1:9" x14ac:dyDescent="0.2">
      <c r="A25" s="66"/>
      <c r="C25" s="122" t="str">
        <f>"2015 &amp; prior year's tax assessments  "&amp;REPT(".",150)</f>
        <v>2015 &amp; prior year's tax assessments  ......................................................................................................................................................</v>
      </c>
      <c r="D25" s="40">
        <v>420</v>
      </c>
      <c r="E25" s="40" t="s">
        <v>125</v>
      </c>
      <c r="F25" s="40" t="s">
        <v>125</v>
      </c>
      <c r="G25" s="3" t="s">
        <v>125</v>
      </c>
      <c r="H25" s="12" t="s">
        <v>20</v>
      </c>
      <c r="I25" s="12"/>
    </row>
    <row r="26" spans="1:9" x14ac:dyDescent="0.2">
      <c r="A26" s="66"/>
      <c r="C26" s="122" t="str">
        <f>"Unapplied taxes "&amp;REPT(".",150)</f>
        <v>Unapplied taxes ......................................................................................................................................................</v>
      </c>
      <c r="D26" s="40">
        <v>90</v>
      </c>
      <c r="E26" s="40" t="s">
        <v>125</v>
      </c>
      <c r="F26" s="40" t="s">
        <v>125</v>
      </c>
      <c r="G26" s="3" t="s">
        <v>125</v>
      </c>
      <c r="H26" s="12" t="s">
        <v>102</v>
      </c>
      <c r="I26" s="12"/>
    </row>
    <row r="27" spans="1:9" ht="11.25" customHeight="1" x14ac:dyDescent="0.2">
      <c r="A27" s="66"/>
      <c r="C27" s="122" t="str">
        <f>"BC Tax Reduction "&amp;REPT(".",150)</f>
        <v>BC Tax Reduction ......................................................................................................................................................</v>
      </c>
      <c r="D27" s="40">
        <v>-156</v>
      </c>
      <c r="E27" s="40" t="s">
        <v>125</v>
      </c>
      <c r="F27" s="40" t="s">
        <v>125</v>
      </c>
      <c r="G27" s="3" t="s">
        <v>125</v>
      </c>
      <c r="H27" s="12" t="s">
        <v>218</v>
      </c>
      <c r="I27" s="12"/>
    </row>
    <row r="28" spans="1:9" x14ac:dyDescent="0.2">
      <c r="A28" s="66"/>
      <c r="C28" s="122" t="str">
        <f>"Non-refundable BC tax credits "&amp;REPT(".",150)</f>
        <v>Non-refundable BC tax credits ......................................................................................................................................................</v>
      </c>
      <c r="D28" s="40">
        <v>-95</v>
      </c>
      <c r="E28" s="40" t="s">
        <v>125</v>
      </c>
      <c r="F28" s="40" t="s">
        <v>125</v>
      </c>
      <c r="G28" s="3" t="s">
        <v>125</v>
      </c>
      <c r="H28" s="12" t="s">
        <v>183</v>
      </c>
      <c r="I28" s="12"/>
    </row>
    <row r="29" spans="1:9" x14ac:dyDescent="0.2">
      <c r="A29" s="66"/>
      <c r="B29" s="52"/>
      <c r="C29" s="122" t="str">
        <f>"Policy neutral elasticity **"&amp;REPT(".",150)</f>
        <v>Policy neutral elasticity **......................................................................................................................................................</v>
      </c>
      <c r="D29" s="42">
        <v>0.8</v>
      </c>
      <c r="E29" s="42" t="s">
        <v>125</v>
      </c>
      <c r="F29" s="42" t="s">
        <v>125</v>
      </c>
      <c r="G29" s="3" t="s">
        <v>125</v>
      </c>
      <c r="H29" s="18"/>
      <c r="I29" s="12"/>
    </row>
    <row r="30" spans="1:9" ht="6.75" customHeight="1" x14ac:dyDescent="0.2">
      <c r="A30" s="66"/>
      <c r="B30" s="52"/>
      <c r="C30" s="122"/>
      <c r="D30" s="130"/>
      <c r="E30" s="42"/>
      <c r="F30" s="42"/>
      <c r="G30" s="3"/>
      <c r="H30" s="18"/>
      <c r="I30" s="12"/>
    </row>
    <row r="31" spans="1:9" x14ac:dyDescent="0.2">
      <c r="A31" s="66"/>
      <c r="B31" s="52"/>
      <c r="C31" s="122" t="s">
        <v>271</v>
      </c>
      <c r="D31" s="130"/>
      <c r="E31" s="42"/>
      <c r="F31" s="42"/>
      <c r="G31" s="3"/>
      <c r="H31" s="18"/>
      <c r="I31" s="12"/>
    </row>
    <row r="32" spans="1:9" x14ac:dyDescent="0.2">
      <c r="A32" s="66"/>
      <c r="B32" s="20"/>
      <c r="C32" s="122" t="s">
        <v>158</v>
      </c>
      <c r="D32" s="130"/>
      <c r="E32" s="40"/>
      <c r="F32" s="40"/>
      <c r="G32" s="3"/>
      <c r="H32" s="18"/>
      <c r="I32" s="12"/>
    </row>
    <row r="33" spans="1:9" ht="3" customHeight="1" x14ac:dyDescent="0.2">
      <c r="A33" s="74"/>
      <c r="B33" s="79"/>
      <c r="C33" s="79"/>
      <c r="D33" s="169"/>
      <c r="E33" s="102"/>
      <c r="F33" s="102"/>
      <c r="G33" s="15"/>
      <c r="H33" s="14"/>
      <c r="I33" s="14"/>
    </row>
    <row r="34" spans="1:9" s="21" customFormat="1" ht="15" customHeight="1" x14ac:dyDescent="0.2">
      <c r="A34" s="33" t="s">
        <v>157</v>
      </c>
      <c r="B34" s="34"/>
      <c r="C34" s="35"/>
      <c r="D34" s="36">
        <v>4303</v>
      </c>
      <c r="E34" s="36">
        <v>4112</v>
      </c>
      <c r="F34" s="36">
        <v>4135</v>
      </c>
      <c r="G34" s="115"/>
      <c r="H34" s="114"/>
      <c r="I34" s="114"/>
    </row>
    <row r="35" spans="1:9" s="21" customFormat="1" ht="10.9" customHeight="1" x14ac:dyDescent="0.2">
      <c r="A35" s="100"/>
      <c r="B35" s="112" t="s">
        <v>79</v>
      </c>
      <c r="D35" s="46"/>
      <c r="E35" s="46"/>
      <c r="F35" s="46"/>
      <c r="G35" s="111"/>
      <c r="H35" s="85"/>
      <c r="I35" s="85"/>
    </row>
    <row r="36" spans="1:9" s="21" customFormat="1" ht="10.9" customHeight="1" x14ac:dyDescent="0.2">
      <c r="A36" s="100"/>
      <c r="B36" s="112"/>
      <c r="C36" s="125" t="s">
        <v>136</v>
      </c>
      <c r="D36" s="183">
        <v>3430</v>
      </c>
      <c r="E36" s="183">
        <v>3679</v>
      </c>
      <c r="F36" s="183">
        <v>3798</v>
      </c>
      <c r="G36" s="111"/>
      <c r="H36" s="85"/>
      <c r="I36" s="85"/>
    </row>
    <row r="37" spans="1:9" s="21" customFormat="1" ht="10.9" customHeight="1" x14ac:dyDescent="0.2">
      <c r="A37" s="100"/>
      <c r="B37" s="112"/>
      <c r="C37" s="125" t="s">
        <v>138</v>
      </c>
      <c r="D37" s="183">
        <v>301</v>
      </c>
      <c r="E37" s="183">
        <v>307</v>
      </c>
      <c r="F37" s="183">
        <v>317</v>
      </c>
      <c r="G37" s="111"/>
      <c r="H37" s="85"/>
      <c r="I37" s="85"/>
    </row>
    <row r="38" spans="1:9" s="21" customFormat="1" ht="10.9" customHeight="1" x14ac:dyDescent="0.2">
      <c r="A38" s="100"/>
      <c r="B38" s="112"/>
      <c r="C38" s="125" t="s">
        <v>142</v>
      </c>
      <c r="D38" s="128">
        <v>-110</v>
      </c>
      <c r="E38" s="128">
        <v>-116</v>
      </c>
      <c r="F38" s="128">
        <v>-122</v>
      </c>
      <c r="G38" s="111"/>
      <c r="H38" s="85"/>
      <c r="I38" s="85"/>
    </row>
    <row r="39" spans="1:9" s="6" customFormat="1" ht="11.25" customHeight="1" x14ac:dyDescent="0.2">
      <c r="A39" s="98"/>
      <c r="B39" s="125"/>
      <c r="C39" s="125" t="str">
        <f>"Advance instalments "&amp;REPT(".",150)</f>
        <v>Advance instalments ......................................................................................................................................................</v>
      </c>
      <c r="D39" s="40">
        <v>3621</v>
      </c>
      <c r="E39" s="40">
        <v>3870</v>
      </c>
      <c r="F39" s="40">
        <v>3993</v>
      </c>
      <c r="G39" s="3"/>
      <c r="H39" s="12"/>
      <c r="I39" s="12"/>
    </row>
    <row r="40" spans="1:9" s="6" customFormat="1" ht="11.25" customHeight="1" x14ac:dyDescent="0.2">
      <c r="A40" s="98"/>
      <c r="B40" s="112"/>
      <c r="C40" s="131" t="s">
        <v>93</v>
      </c>
      <c r="D40" s="40">
        <v>-20</v>
      </c>
      <c r="E40" s="40">
        <v>-15</v>
      </c>
      <c r="F40" s="40">
        <v>-10</v>
      </c>
      <c r="G40" s="3"/>
      <c r="H40" s="205"/>
      <c r="I40" s="12"/>
    </row>
    <row r="41" spans="1:9" s="6" customFormat="1" ht="11.25" customHeight="1" x14ac:dyDescent="0.2">
      <c r="A41" s="98"/>
      <c r="B41" s="112"/>
      <c r="C41" s="125" t="str">
        <f>"Prior-year settlement payment "&amp;REPT(".",150)</f>
        <v>Prior-year settlement payment ......................................................................................................................................................</v>
      </c>
      <c r="D41" s="40">
        <v>702</v>
      </c>
      <c r="E41" s="40">
        <v>257</v>
      </c>
      <c r="F41" s="40">
        <v>152</v>
      </c>
      <c r="G41" s="3"/>
      <c r="H41" s="12"/>
      <c r="I41" s="12"/>
    </row>
    <row r="42" spans="1:9" s="6" customFormat="1" ht="11.25" customHeight="1" x14ac:dyDescent="0.2">
      <c r="A42" s="98"/>
      <c r="B42" s="112" t="s">
        <v>53</v>
      </c>
      <c r="C42" s="21"/>
      <c r="D42" s="40"/>
      <c r="E42" s="40"/>
      <c r="F42" s="40"/>
      <c r="G42" s="3"/>
      <c r="H42" s="12"/>
      <c r="I42" s="12"/>
    </row>
    <row r="43" spans="1:9" s="6" customFormat="1" ht="11.25" customHeight="1" x14ac:dyDescent="0.2">
      <c r="A43" s="98"/>
      <c r="B43" s="125"/>
      <c r="C43" s="125" t="str">
        <f>"National tax base ($ billions) "&amp;REPT(".",150)</f>
        <v>National tax base ($ billions) ......................................................................................................................................................</v>
      </c>
      <c r="D43" s="211">
        <v>340.7</v>
      </c>
      <c r="E43" s="211">
        <v>341.7</v>
      </c>
      <c r="F43" s="211">
        <v>349.5</v>
      </c>
      <c r="G43" s="3"/>
      <c r="H43" s="12" t="s">
        <v>184</v>
      </c>
      <c r="I43" s="12"/>
    </row>
    <row r="44" spans="1:9" s="6" customFormat="1" ht="11.25" customHeight="1" x14ac:dyDescent="0.2">
      <c r="A44" s="98"/>
      <c r="B44" s="125"/>
      <c r="C44" s="125" t="str">
        <f>"BC instalment share of national tax base "&amp;REPT(".",150)</f>
        <v>BC instalment share of national tax base ......................................................................................................................................................</v>
      </c>
      <c r="D44" s="119">
        <v>0.125</v>
      </c>
      <c r="E44" s="119">
        <v>0.13300000000000001</v>
      </c>
      <c r="F44" s="119">
        <v>0.13400000000000001</v>
      </c>
      <c r="G44" s="3"/>
      <c r="H44" s="12" t="s">
        <v>0</v>
      </c>
      <c r="I44" s="12"/>
    </row>
    <row r="45" spans="1:9" s="6" customFormat="1" ht="11.25" customHeight="1" x14ac:dyDescent="0.2">
      <c r="A45" s="98"/>
      <c r="B45" s="125"/>
      <c r="C45" s="125" t="str">
        <f>"Effective tax rates (general/small business) "&amp;REPT(".",150)</f>
        <v>Effective tax rates (general/small business) ......................................................................................................................................................</v>
      </c>
      <c r="D45" s="119" t="s">
        <v>185</v>
      </c>
      <c r="E45" s="119" t="s">
        <v>262</v>
      </c>
      <c r="F45" s="119" t="s">
        <v>262</v>
      </c>
      <c r="G45" s="3"/>
      <c r="H45" s="12" t="s">
        <v>219</v>
      </c>
      <c r="I45" s="12"/>
    </row>
    <row r="46" spans="1:9" s="6" customFormat="1" ht="11.25" customHeight="1" x14ac:dyDescent="0.2">
      <c r="A46" s="98"/>
      <c r="B46" s="125"/>
      <c r="C46" s="125" t="s">
        <v>132</v>
      </c>
      <c r="D46" s="119"/>
      <c r="E46" s="119"/>
      <c r="F46" s="119"/>
      <c r="G46" s="3"/>
      <c r="H46" s="12"/>
      <c r="I46" s="12"/>
    </row>
    <row r="47" spans="1:9" s="6" customFormat="1" ht="11.25" customHeight="1" x14ac:dyDescent="0.2">
      <c r="A47" s="98"/>
      <c r="B47" s="125"/>
      <c r="C47" s="125" t="s">
        <v>170</v>
      </c>
      <c r="D47" s="119">
        <v>0.33400000000000002</v>
      </c>
      <c r="E47" s="119">
        <v>0.33400000000000002</v>
      </c>
      <c r="F47" s="119">
        <v>0.33400000000000002</v>
      </c>
      <c r="G47" s="3"/>
      <c r="H47" s="12" t="s">
        <v>231</v>
      </c>
      <c r="I47" s="12"/>
    </row>
    <row r="48" spans="1:9" s="6" customFormat="1" ht="11.25" customHeight="1" x14ac:dyDescent="0.2">
      <c r="A48" s="98"/>
      <c r="B48" s="125"/>
      <c r="C48" s="125" t="str">
        <f>"BC tax base growth (post federal measures)"&amp;REPT(".",150)</f>
        <v>BC tax base growth (post federal measures)......................................................................................................................................................</v>
      </c>
      <c r="D48" s="41">
        <v>0.09</v>
      </c>
      <c r="E48" s="41">
        <v>2.1000000000000001E-2</v>
      </c>
      <c r="F48" s="41">
        <v>0.03</v>
      </c>
      <c r="G48" s="3"/>
      <c r="H48" s="12" t="s">
        <v>230</v>
      </c>
      <c r="I48" s="12"/>
    </row>
    <row r="49" spans="1:9" s="6" customFormat="1" ht="11.25" customHeight="1" x14ac:dyDescent="0.2">
      <c r="A49" s="98"/>
      <c r="B49" s="125"/>
      <c r="C49" s="125" t="str">
        <f>"BC net operating surplus growth "&amp;REPT(".",150)</f>
        <v>BC net operating surplus growth ......................................................................................................................................................</v>
      </c>
      <c r="D49" s="41">
        <v>9.0999999999999998E-2</v>
      </c>
      <c r="E49" s="41">
        <v>2.8000000000000001E-2</v>
      </c>
      <c r="F49" s="41">
        <v>2.8000000000000001E-2</v>
      </c>
      <c r="G49" s="3"/>
      <c r="H49" s="12" t="s">
        <v>220</v>
      </c>
      <c r="I49" s="12"/>
    </row>
    <row r="50" spans="1:9" s="6" customFormat="1" ht="11.25" customHeight="1" x14ac:dyDescent="0.2">
      <c r="A50" s="98"/>
      <c r="B50" s="125"/>
      <c r="C50" s="125"/>
      <c r="D50" s="40"/>
      <c r="E50" s="40"/>
      <c r="F50" s="40"/>
      <c r="G50" s="3"/>
      <c r="H50" s="12"/>
      <c r="I50" s="12"/>
    </row>
    <row r="51" spans="1:9" s="6" customFormat="1" ht="12.75" customHeight="1" x14ac:dyDescent="0.2">
      <c r="A51" s="98"/>
      <c r="B51" s="52" t="s">
        <v>248</v>
      </c>
      <c r="C51" s="243"/>
      <c r="D51" s="846" t="s">
        <v>249</v>
      </c>
      <c r="E51" s="847"/>
      <c r="F51" s="241"/>
      <c r="G51" s="3" t="s">
        <v>125</v>
      </c>
      <c r="H51" s="12" t="s">
        <v>150</v>
      </c>
      <c r="I51" s="12"/>
    </row>
    <row r="52" spans="1:9" s="6" customFormat="1" x14ac:dyDescent="0.2">
      <c r="A52" s="98"/>
      <c r="B52" s="125"/>
      <c r="C52" s="125" t="str">
        <f>"BC tax base growth (post federal measures)"&amp;REPT(".",150)</f>
        <v>BC tax base growth (post federal measures)......................................................................................................................................................</v>
      </c>
      <c r="D52" s="41">
        <v>0.159</v>
      </c>
      <c r="E52" s="208" t="s">
        <v>125</v>
      </c>
      <c r="F52" s="208" t="s">
        <v>125</v>
      </c>
      <c r="G52" s="3" t="s">
        <v>125</v>
      </c>
      <c r="H52" s="12" t="s">
        <v>124</v>
      </c>
      <c r="I52" s="12"/>
    </row>
    <row r="53" spans="1:9" s="6" customFormat="1" x14ac:dyDescent="0.2">
      <c r="A53" s="98"/>
      <c r="B53" s="125"/>
      <c r="C53" s="125" t="str">
        <f>"BC net operating surplus growth "&amp;REPT(".",150)</f>
        <v>BC net operating surplus growth ......................................................................................................................................................</v>
      </c>
      <c r="D53" s="41">
        <v>0.112</v>
      </c>
      <c r="E53" s="208" t="s">
        <v>125</v>
      </c>
      <c r="F53" s="208" t="s">
        <v>125</v>
      </c>
      <c r="G53" s="3" t="s">
        <v>125</v>
      </c>
      <c r="H53" s="12" t="s">
        <v>221</v>
      </c>
      <c r="I53" s="12"/>
    </row>
    <row r="54" spans="1:9" s="6" customFormat="1" x14ac:dyDescent="0.2">
      <c r="A54" s="98"/>
      <c r="B54" s="125"/>
      <c r="C54" s="125" t="str">
        <f>"Gross 2016 tax "&amp;REPT(".",150)</f>
        <v>Gross 2016 tax ......................................................................................................................................................</v>
      </c>
      <c r="D54" s="40">
        <v>3460</v>
      </c>
      <c r="E54" s="40" t="s">
        <v>125</v>
      </c>
      <c r="F54" s="40" t="s">
        <v>125</v>
      </c>
      <c r="G54" s="3" t="s">
        <v>125</v>
      </c>
      <c r="H54" s="12"/>
      <c r="I54" s="12"/>
    </row>
    <row r="55" spans="1:9" s="6" customFormat="1" x14ac:dyDescent="0.2">
      <c r="A55" s="98"/>
      <c r="B55" s="125"/>
      <c r="C55" s="122" t="str">
        <f>"Prior-year settlement payment "&amp;REPT(".",150)</f>
        <v>Prior-year settlement payment ......................................................................................................................................................</v>
      </c>
      <c r="D55" s="40">
        <v>702</v>
      </c>
      <c r="E55" s="40" t="s">
        <v>125</v>
      </c>
      <c r="F55" s="40" t="s">
        <v>125</v>
      </c>
      <c r="G55" s="3" t="s">
        <v>125</v>
      </c>
      <c r="H55" s="12"/>
      <c r="I55" s="12"/>
    </row>
    <row r="56" spans="1:9" s="6" customFormat="1" x14ac:dyDescent="0.2">
      <c r="A56" s="98"/>
      <c r="B56" s="125"/>
      <c r="C56" s="122" t="str">
        <f>"Prior years losses/gains (included in above) "&amp;REPT(".",150)</f>
        <v>Prior years losses/gains (included in above) ......................................................................................................................................................</v>
      </c>
      <c r="D56" s="40">
        <v>-20</v>
      </c>
      <c r="E56" s="40" t="s">
        <v>125</v>
      </c>
      <c r="F56" s="40" t="s">
        <v>125</v>
      </c>
      <c r="G56" s="3"/>
      <c r="H56" s="12" t="s">
        <v>125</v>
      </c>
      <c r="I56" s="12"/>
    </row>
    <row r="57" spans="1:9" s="6" customFormat="1" ht="11.25" customHeight="1" x14ac:dyDescent="0.2">
      <c r="A57" s="98"/>
      <c r="C57" s="244" t="s">
        <v>143</v>
      </c>
      <c r="D57" s="40">
        <v>-102</v>
      </c>
      <c r="E57" s="40" t="s">
        <v>125</v>
      </c>
      <c r="F57" s="40" t="s">
        <v>125</v>
      </c>
      <c r="G57" s="3"/>
      <c r="H57" s="12"/>
      <c r="I57" s="12"/>
    </row>
    <row r="58" spans="1:9" s="6" customFormat="1" ht="6.75" customHeight="1" x14ac:dyDescent="0.2">
      <c r="A58" s="98"/>
      <c r="C58" s="125"/>
      <c r="D58" s="96"/>
      <c r="E58" s="54"/>
      <c r="F58" s="54"/>
      <c r="G58" s="3"/>
      <c r="H58" s="12"/>
      <c r="I58" s="12"/>
    </row>
    <row r="59" spans="1:9" s="6" customFormat="1" ht="10.35" customHeight="1" x14ac:dyDescent="0.2">
      <c r="A59" s="98"/>
      <c r="B59" s="122" t="s">
        <v>271</v>
      </c>
      <c r="C59" s="125"/>
      <c r="D59" s="96"/>
      <c r="E59" s="54"/>
      <c r="F59" s="54"/>
      <c r="G59" s="3"/>
      <c r="H59" s="12"/>
      <c r="I59" s="12"/>
    </row>
    <row r="60" spans="1:9" s="6" customFormat="1" ht="5.25" customHeight="1" x14ac:dyDescent="0.2">
      <c r="A60" s="98"/>
      <c r="B60" s="122"/>
      <c r="C60" s="125"/>
      <c r="D60" s="96"/>
      <c r="E60" s="54"/>
      <c r="F60" s="54"/>
      <c r="G60" s="3"/>
      <c r="H60" s="12"/>
      <c r="I60" s="12"/>
    </row>
    <row r="61" spans="1:9" s="6" customFormat="1" ht="10.35" customHeight="1" x14ac:dyDescent="0.2">
      <c r="A61" s="98"/>
      <c r="B61" s="138" t="s">
        <v>160</v>
      </c>
      <c r="C61" s="125"/>
      <c r="D61" s="96"/>
      <c r="E61" s="54"/>
      <c r="F61" s="54"/>
      <c r="G61" s="3"/>
      <c r="H61" s="12"/>
      <c r="I61" s="12"/>
    </row>
    <row r="62" spans="1:9" s="6" customFormat="1" ht="10.35" customHeight="1" x14ac:dyDescent="0.2">
      <c r="A62" s="98"/>
      <c r="B62" s="138" t="s">
        <v>129</v>
      </c>
      <c r="C62" s="125"/>
      <c r="D62" s="54"/>
      <c r="E62" s="43"/>
      <c r="F62" s="43"/>
      <c r="G62" s="3"/>
      <c r="H62" s="12"/>
      <c r="I62" s="12"/>
    </row>
    <row r="63" spans="1:9" s="6" customFormat="1" ht="10.35" customHeight="1" x14ac:dyDescent="0.2">
      <c r="A63" s="98"/>
      <c r="B63" s="138" t="s">
        <v>186</v>
      </c>
      <c r="C63" s="21"/>
      <c r="D63" s="54"/>
      <c r="E63" s="43"/>
      <c r="F63" s="43"/>
      <c r="G63" s="3"/>
      <c r="H63" s="12"/>
      <c r="I63" s="12"/>
    </row>
    <row r="64" spans="1:9" s="6" customFormat="1" ht="10.35" customHeight="1" x14ac:dyDescent="0.2">
      <c r="A64" s="98"/>
      <c r="B64" s="138" t="s">
        <v>187</v>
      </c>
      <c r="C64" s="21"/>
      <c r="D64" s="54"/>
      <c r="E64" s="43"/>
      <c r="F64" s="43"/>
      <c r="G64" s="3"/>
      <c r="H64" s="12"/>
      <c r="I64" s="12"/>
    </row>
    <row r="65" spans="1:9" s="6" customFormat="1" ht="10.35" customHeight="1" x14ac:dyDescent="0.2">
      <c r="A65" s="98"/>
      <c r="B65" s="138" t="s">
        <v>188</v>
      </c>
      <c r="C65" s="21"/>
      <c r="D65" s="54"/>
      <c r="E65" s="43"/>
      <c r="F65" s="43"/>
      <c r="G65" s="3"/>
      <c r="H65" s="12"/>
      <c r="I65" s="12"/>
    </row>
    <row r="66" spans="1:9" s="6" customFormat="1" ht="10.35" customHeight="1" x14ac:dyDescent="0.2">
      <c r="A66" s="98"/>
      <c r="B66" s="168" t="s">
        <v>189</v>
      </c>
      <c r="C66" s="21"/>
      <c r="D66" s="54"/>
      <c r="E66" s="43"/>
      <c r="F66" s="43"/>
      <c r="G66" s="3"/>
      <c r="H66" s="12"/>
      <c r="I66" s="12"/>
    </row>
    <row r="67" spans="1:9" s="6" customFormat="1" ht="13.15" customHeight="1" x14ac:dyDescent="0.2">
      <c r="A67" s="161"/>
      <c r="B67" s="167" t="s">
        <v>190</v>
      </c>
      <c r="C67" s="117"/>
      <c r="D67" s="175"/>
      <c r="E67" s="175"/>
      <c r="F67" s="175"/>
      <c r="G67" s="15"/>
      <c r="H67" s="14"/>
      <c r="I67" s="14"/>
    </row>
    <row r="68" spans="1:9" s="6" customFormat="1" ht="19.5" customHeight="1" x14ac:dyDescent="0.2">
      <c r="A68" s="55"/>
      <c r="B68" s="185"/>
      <c r="C68" s="56"/>
      <c r="D68" s="113"/>
      <c r="E68" s="113"/>
      <c r="F68" s="113"/>
      <c r="G68" s="65"/>
      <c r="H68" s="65"/>
      <c r="I68" s="65"/>
    </row>
    <row r="69" spans="1:9" s="5" customFormat="1" ht="17.25" customHeight="1" x14ac:dyDescent="0.2">
      <c r="A69" s="77" t="s">
        <v>243</v>
      </c>
      <c r="D69" s="26"/>
      <c r="E69" s="76"/>
      <c r="F69" s="76"/>
    </row>
    <row r="70" spans="1:9" s="4" customFormat="1" ht="2.25" customHeight="1" x14ac:dyDescent="0.2">
      <c r="A70" s="97"/>
      <c r="B70" s="10"/>
      <c r="C70" s="10"/>
      <c r="D70" s="27"/>
      <c r="E70" s="16"/>
      <c r="F70" s="16"/>
      <c r="G70" s="75"/>
      <c r="H70" s="7"/>
      <c r="I70" s="7"/>
    </row>
    <row r="71" spans="1:9" s="4" customFormat="1" ht="21" customHeight="1" x14ac:dyDescent="0.2">
      <c r="A71" s="8"/>
      <c r="B71" s="4" t="s">
        <v>51</v>
      </c>
      <c r="D71" s="848" t="s">
        <v>178</v>
      </c>
      <c r="E71" s="848" t="s">
        <v>146</v>
      </c>
      <c r="F71" s="848" t="s">
        <v>179</v>
      </c>
      <c r="H71" s="129"/>
      <c r="I71" s="9"/>
    </row>
    <row r="72" spans="1:9" s="4" customFormat="1" ht="12.75" customHeight="1" x14ac:dyDescent="0.2">
      <c r="A72" s="132"/>
      <c r="B72" s="11" t="s">
        <v>52</v>
      </c>
      <c r="C72" s="11"/>
      <c r="D72" s="849"/>
      <c r="E72" s="849"/>
      <c r="F72" s="849"/>
      <c r="G72" s="11"/>
      <c r="H72" s="186" t="s">
        <v>180</v>
      </c>
      <c r="I72" s="133"/>
    </row>
    <row r="73" spans="1:9" s="21" customFormat="1" ht="13.9" customHeight="1" x14ac:dyDescent="0.2">
      <c r="A73" s="101" t="s">
        <v>117</v>
      </c>
      <c r="B73" s="116"/>
      <c r="C73" s="117"/>
      <c r="D73" s="31">
        <v>7042</v>
      </c>
      <c r="E73" s="31">
        <v>7270</v>
      </c>
      <c r="F73" s="31">
        <v>7492</v>
      </c>
      <c r="G73" s="171"/>
      <c r="H73" s="218"/>
      <c r="I73" s="114"/>
    </row>
    <row r="74" spans="1:9" s="6" customFormat="1" ht="1.1499999999999999" customHeight="1" x14ac:dyDescent="0.2">
      <c r="A74" s="66"/>
      <c r="B74" s="44"/>
      <c r="C74" s="124"/>
      <c r="D74" s="41"/>
      <c r="E74" s="41"/>
      <c r="F74" s="41"/>
      <c r="G74" s="3"/>
      <c r="H74" s="12"/>
      <c r="I74" s="12"/>
    </row>
    <row r="75" spans="1:9" s="6" customFormat="1" x14ac:dyDescent="0.2">
      <c r="A75" s="66"/>
      <c r="B75" s="124" t="s">
        <v>118</v>
      </c>
      <c r="D75" s="226">
        <v>5.2999999999999999E-2</v>
      </c>
      <c r="E75" s="172">
        <v>4.3999999999999997E-2</v>
      </c>
      <c r="F75" s="172">
        <v>4.2000000000000003E-2</v>
      </c>
      <c r="G75" s="3"/>
      <c r="H75" s="12" t="s">
        <v>231</v>
      </c>
      <c r="I75" s="12"/>
    </row>
    <row r="76" spans="1:9" s="6" customFormat="1" x14ac:dyDescent="0.2">
      <c r="A76" s="66"/>
      <c r="B76" s="112" t="s">
        <v>204</v>
      </c>
      <c r="D76" s="226"/>
      <c r="E76" s="172"/>
      <c r="F76" s="172"/>
      <c r="G76" s="3"/>
      <c r="H76" s="12" t="s">
        <v>232</v>
      </c>
      <c r="I76" s="12"/>
    </row>
    <row r="77" spans="1:9" s="6" customFormat="1" x14ac:dyDescent="0.2">
      <c r="A77" s="66"/>
      <c r="B77" s="112"/>
      <c r="C77" s="122" t="s">
        <v>206</v>
      </c>
      <c r="D77" s="226">
        <v>6.3E-2</v>
      </c>
      <c r="E77" s="172">
        <v>2.5000000000000001E-2</v>
      </c>
      <c r="F77" s="172">
        <v>1.9E-2</v>
      </c>
      <c r="G77" s="3"/>
      <c r="H77" s="12" t="s">
        <v>212</v>
      </c>
      <c r="I77" s="12"/>
    </row>
    <row r="78" spans="1:9" s="6" customFormat="1" x14ac:dyDescent="0.2">
      <c r="A78" s="66"/>
      <c r="B78" s="124"/>
      <c r="C78" s="124" t="str">
        <f>"Consumer goods and services"&amp;REPT(".",150)</f>
        <v>Consumer goods and services......................................................................................................................................................</v>
      </c>
      <c r="D78" s="226">
        <v>5.8000000000000003E-2</v>
      </c>
      <c r="E78" s="172">
        <v>4.9000000000000002E-2</v>
      </c>
      <c r="F78" s="172">
        <v>4.5999999999999999E-2</v>
      </c>
      <c r="G78" s="3"/>
      <c r="H78" s="12"/>
      <c r="I78" s="12"/>
    </row>
    <row r="79" spans="1:9" s="6" customFormat="1" x14ac:dyDescent="0.2">
      <c r="A79" s="66"/>
      <c r="B79" s="124"/>
      <c r="C79" s="122" t="s">
        <v>202</v>
      </c>
      <c r="D79" s="41">
        <v>5.3999999999999999E-2</v>
      </c>
      <c r="E79" s="41">
        <v>5.6000000000000001E-2</v>
      </c>
      <c r="F79" s="41">
        <v>4.9000000000000002E-2</v>
      </c>
      <c r="G79" s="3"/>
      <c r="H79" s="12"/>
      <c r="I79" s="12"/>
    </row>
    <row r="80" spans="1:9" s="6" customFormat="1" x14ac:dyDescent="0.2">
      <c r="A80" s="66"/>
      <c r="B80" s="124"/>
      <c r="C80" s="122" t="s">
        <v>203</v>
      </c>
      <c r="D80" s="41">
        <v>6.2E-2</v>
      </c>
      <c r="E80" s="41">
        <v>3.4000000000000002E-2</v>
      </c>
      <c r="F80" s="41">
        <v>3.9E-2</v>
      </c>
      <c r="G80" s="3"/>
      <c r="H80" s="12"/>
      <c r="I80" s="12"/>
    </row>
    <row r="81" spans="1:9" s="6" customFormat="1" ht="1.9" customHeight="1" x14ac:dyDescent="0.2">
      <c r="A81" s="66"/>
      <c r="B81" s="124"/>
      <c r="D81" s="164"/>
      <c r="E81" s="164"/>
      <c r="F81" s="164"/>
      <c r="G81" s="3"/>
      <c r="H81" s="12"/>
      <c r="I81" s="12"/>
    </row>
    <row r="82" spans="1:9" s="6" customFormat="1" x14ac:dyDescent="0.2">
      <c r="A82" s="66"/>
      <c r="B82" s="112" t="s">
        <v>114</v>
      </c>
      <c r="C82" s="44"/>
      <c r="D82" s="41"/>
      <c r="E82" s="41"/>
      <c r="F82" s="41"/>
      <c r="G82" s="3"/>
      <c r="H82" s="12" t="s">
        <v>231</v>
      </c>
      <c r="I82" s="12"/>
    </row>
    <row r="83" spans="1:9" s="6" customFormat="1" x14ac:dyDescent="0.2">
      <c r="A83" s="66"/>
      <c r="B83" s="44"/>
      <c r="C83" s="44" t="s">
        <v>103</v>
      </c>
      <c r="D83" s="104">
        <v>7033</v>
      </c>
      <c r="E83" s="104">
        <v>7261</v>
      </c>
      <c r="F83" s="104">
        <v>7483</v>
      </c>
      <c r="G83" s="3"/>
      <c r="H83" s="12" t="s">
        <v>234</v>
      </c>
      <c r="I83" s="12"/>
    </row>
    <row r="84" spans="1:9" s="6" customFormat="1" x14ac:dyDescent="0.2">
      <c r="A84" s="66"/>
      <c r="B84" s="44"/>
      <c r="C84" s="44" t="str">
        <f>"BC Transportation Financing Authority "&amp;REPT(".",150)</f>
        <v>BC Transportation Financing Authority ......................................................................................................................................................</v>
      </c>
      <c r="D84" s="104">
        <v>9</v>
      </c>
      <c r="E84" s="104">
        <v>9</v>
      </c>
      <c r="F84" s="104">
        <v>9</v>
      </c>
      <c r="G84" s="3"/>
      <c r="H84" s="12" t="s">
        <v>233</v>
      </c>
      <c r="I84" s="12"/>
    </row>
    <row r="85" spans="1:9" s="6" customFormat="1" ht="5.25" customHeight="1" x14ac:dyDescent="0.2">
      <c r="A85" s="74"/>
      <c r="B85" s="170"/>
      <c r="C85" s="245"/>
      <c r="D85" s="107"/>
      <c r="E85" s="107"/>
      <c r="F85" s="107"/>
      <c r="G85" s="3"/>
      <c r="H85" s="12"/>
      <c r="I85" s="12"/>
    </row>
    <row r="86" spans="1:9" s="21" customFormat="1" ht="13.9" customHeight="1" x14ac:dyDescent="0.2">
      <c r="A86" s="181" t="s">
        <v>62</v>
      </c>
      <c r="B86" s="182"/>
      <c r="C86" s="246"/>
      <c r="D86" s="31">
        <v>2203</v>
      </c>
      <c r="E86" s="31">
        <v>2444</v>
      </c>
      <c r="F86" s="31">
        <v>2686</v>
      </c>
      <c r="G86" s="171"/>
      <c r="H86" s="114"/>
      <c r="I86" s="134"/>
    </row>
    <row r="87" spans="1:9" s="6" customFormat="1" x14ac:dyDescent="0.2">
      <c r="A87" s="66"/>
      <c r="B87" s="112" t="s">
        <v>46</v>
      </c>
      <c r="C87" s="44"/>
      <c r="D87" s="41"/>
      <c r="E87" s="41"/>
      <c r="F87" s="41"/>
      <c r="G87" s="3"/>
      <c r="H87" s="12"/>
      <c r="I87" s="12"/>
    </row>
    <row r="88" spans="1:9" s="6" customFormat="1" x14ac:dyDescent="0.2">
      <c r="A88" s="66"/>
      <c r="B88" s="44"/>
      <c r="C88" s="124" t="str">
        <f>"Real GDP "&amp;REPT(".",150)</f>
        <v>Real GDP ......................................................................................................................................................</v>
      </c>
      <c r="D88" s="173">
        <v>2.9000000000000001E-2</v>
      </c>
      <c r="E88" s="173">
        <v>2.1000000000000001E-2</v>
      </c>
      <c r="F88" s="173">
        <v>0.02</v>
      </c>
      <c r="G88" s="3"/>
      <c r="H88" s="45"/>
      <c r="I88" s="12"/>
    </row>
    <row r="89" spans="1:9" s="6" customFormat="1" x14ac:dyDescent="0.2">
      <c r="A89" s="66"/>
      <c r="B89" s="44"/>
      <c r="C89" s="124" t="str">
        <f>"Gasoline volumes "&amp;REPT(".",150)</f>
        <v>Gasoline volumes ......................................................................................................................................................</v>
      </c>
      <c r="D89" s="41">
        <v>0</v>
      </c>
      <c r="E89" s="41">
        <v>0</v>
      </c>
      <c r="F89" s="41">
        <v>0</v>
      </c>
      <c r="G89" s="3"/>
      <c r="H89" s="45"/>
      <c r="I89" s="12"/>
    </row>
    <row r="90" spans="1:9" s="6" customFormat="1" x14ac:dyDescent="0.2">
      <c r="A90" s="66"/>
      <c r="B90" s="44"/>
      <c r="C90" s="124" t="str">
        <f>"Diesel volumes "&amp;REPT(".",150)</f>
        <v>Diesel volumes ......................................................................................................................................................</v>
      </c>
      <c r="D90" s="41">
        <v>0.02</v>
      </c>
      <c r="E90" s="41">
        <v>0.02</v>
      </c>
      <c r="F90" s="41">
        <v>0.02</v>
      </c>
      <c r="G90" s="3"/>
      <c r="H90" s="45"/>
      <c r="I90" s="12"/>
    </row>
    <row r="91" spans="1:9" s="6" customFormat="1" x14ac:dyDescent="0.2">
      <c r="A91" s="66"/>
      <c r="B91" s="44"/>
      <c r="C91" s="124" t="str">
        <f>"Natural gas volumes "&amp;REPT(".",150)</f>
        <v>Natural gas volumes ......................................................................................................................................................</v>
      </c>
      <c r="D91" s="41">
        <v>2.9000000000000001E-2</v>
      </c>
      <c r="E91" s="41">
        <v>2.1000000000000001E-2</v>
      </c>
      <c r="F91" s="41">
        <v>0.02</v>
      </c>
      <c r="G91" s="3"/>
      <c r="H91" s="45"/>
      <c r="I91" s="12"/>
    </row>
    <row r="92" spans="1:9" s="6" customFormat="1" ht="1.9" customHeight="1" x14ac:dyDescent="0.2">
      <c r="A92" s="66"/>
      <c r="B92" s="44"/>
      <c r="C92" s="44"/>
      <c r="D92" s="41"/>
      <c r="E92" s="41"/>
      <c r="F92" s="41"/>
      <c r="G92" s="3"/>
      <c r="H92" s="45"/>
      <c r="I92" s="12"/>
    </row>
    <row r="93" spans="1:9" s="6" customFormat="1" x14ac:dyDescent="0.2">
      <c r="A93" s="66"/>
      <c r="B93" s="112" t="s">
        <v>279</v>
      </c>
      <c r="C93" s="44"/>
      <c r="D93" s="41"/>
      <c r="E93" s="41"/>
      <c r="F93" s="41"/>
      <c r="G93" s="3"/>
      <c r="H93" s="12"/>
      <c r="I93" s="135"/>
    </row>
    <row r="94" spans="1:9" s="136" customFormat="1" x14ac:dyDescent="0.2">
      <c r="A94" s="66"/>
      <c r="C94" s="141" t="str">
        <f>+"Carbon dioxide equivalent emissions ($/tonne)"&amp;REPT(".",150)</f>
        <v>Carbon dioxide equivalent emissions ($/tonne)......................................................................................................................................................</v>
      </c>
      <c r="D94" s="104">
        <v>30</v>
      </c>
      <c r="E94" s="104">
        <v>35</v>
      </c>
      <c r="F94" s="104">
        <v>40</v>
      </c>
      <c r="G94" s="3"/>
      <c r="H94" s="45"/>
      <c r="I94" s="135"/>
    </row>
    <row r="95" spans="1:9" s="136" customFormat="1" x14ac:dyDescent="0.2">
      <c r="A95" s="66"/>
      <c r="C95" s="141" t="s">
        <v>73</v>
      </c>
      <c r="D95" s="104" t="s">
        <v>86</v>
      </c>
      <c r="E95" s="104" t="s">
        <v>264</v>
      </c>
      <c r="F95" s="104" t="s">
        <v>265</v>
      </c>
      <c r="G95" s="3"/>
      <c r="H95" s="45"/>
      <c r="I95" s="135"/>
    </row>
    <row r="96" spans="1:9" s="136" customFormat="1" x14ac:dyDescent="0.2">
      <c r="A96" s="66"/>
      <c r="C96" s="141" t="s">
        <v>72</v>
      </c>
      <c r="D96" s="104" t="s">
        <v>85</v>
      </c>
      <c r="E96" s="104" t="s">
        <v>266</v>
      </c>
      <c r="F96" s="104" t="s">
        <v>267</v>
      </c>
      <c r="G96" s="144"/>
      <c r="H96" s="45"/>
      <c r="I96" s="135"/>
    </row>
    <row r="97" spans="1:9" s="136" customFormat="1" x14ac:dyDescent="0.2">
      <c r="A97" s="66"/>
      <c r="C97" s="141" t="s">
        <v>78</v>
      </c>
      <c r="D97" s="104" t="s">
        <v>87</v>
      </c>
      <c r="E97" s="104" t="s">
        <v>268</v>
      </c>
      <c r="F97" s="104" t="s">
        <v>269</v>
      </c>
      <c r="G97" s="144"/>
      <c r="H97" s="45"/>
      <c r="I97" s="135"/>
    </row>
    <row r="98" spans="1:9" s="6" customFormat="1" ht="3" customHeight="1" x14ac:dyDescent="0.2">
      <c r="A98" s="66"/>
      <c r="B98" s="44"/>
      <c r="C98" s="44"/>
      <c r="D98" s="104"/>
      <c r="E98" s="104"/>
      <c r="F98" s="104"/>
      <c r="G98" s="3"/>
      <c r="H98" s="45"/>
      <c r="I98" s="12"/>
    </row>
    <row r="99" spans="1:9" s="6" customFormat="1" ht="7.5" customHeight="1" x14ac:dyDescent="0.2">
      <c r="A99" s="66"/>
      <c r="B99" s="44"/>
      <c r="C99" s="44"/>
      <c r="D99" s="104"/>
      <c r="E99" s="137"/>
      <c r="F99" s="137"/>
      <c r="G99" s="3"/>
      <c r="H99" s="12"/>
      <c r="I99" s="12"/>
    </row>
    <row r="100" spans="1:9" s="6" customFormat="1" ht="3" customHeight="1" x14ac:dyDescent="0.2">
      <c r="A100" s="66"/>
      <c r="B100" s="44"/>
      <c r="C100" s="44"/>
      <c r="D100" s="41"/>
      <c r="E100" s="41"/>
      <c r="F100" s="41"/>
      <c r="G100" s="3"/>
      <c r="H100" s="45"/>
      <c r="I100" s="12"/>
    </row>
    <row r="101" spans="1:9" s="6" customFormat="1" x14ac:dyDescent="0.2">
      <c r="A101" s="66"/>
      <c r="B101" s="112" t="s">
        <v>17</v>
      </c>
      <c r="C101" s="44"/>
      <c r="D101" s="41"/>
      <c r="E101" s="41"/>
      <c r="F101" s="41"/>
      <c r="G101" s="3"/>
      <c r="H101" s="12"/>
      <c r="I101" s="12"/>
    </row>
    <row r="102" spans="1:9" s="6" customFormat="1" collapsed="1" x14ac:dyDescent="0.2">
      <c r="A102" s="66"/>
      <c r="B102" s="44"/>
      <c r="C102" s="123" t="str">
        <f>"Consolidated Revenue Fund "&amp;REPT(".",150)</f>
        <v>Consolidated Revenue Fund ......................................................................................................................................................</v>
      </c>
      <c r="D102" s="104">
        <v>505</v>
      </c>
      <c r="E102" s="104">
        <v>509</v>
      </c>
      <c r="F102" s="104">
        <v>513</v>
      </c>
      <c r="G102" s="3"/>
      <c r="H102" s="12"/>
      <c r="I102" s="12"/>
    </row>
    <row r="103" spans="1:9" s="6" customFormat="1" collapsed="1" x14ac:dyDescent="0.2">
      <c r="A103" s="66"/>
      <c r="B103" s="44"/>
      <c r="C103" s="123" t="str">
        <f>"BC Transit "&amp;REPT(".",150)</f>
        <v>BC Transit ......................................................................................................................................................</v>
      </c>
      <c r="D103" s="104">
        <v>12</v>
      </c>
      <c r="E103" s="104">
        <v>12</v>
      </c>
      <c r="F103" s="104">
        <v>12</v>
      </c>
      <c r="G103" s="3"/>
      <c r="H103" s="12"/>
      <c r="I103" s="12"/>
    </row>
    <row r="104" spans="1:9" s="6" customFormat="1" collapsed="1" x14ac:dyDescent="0.2">
      <c r="A104" s="66"/>
      <c r="B104" s="44"/>
      <c r="C104" s="123" t="str">
        <f>"BC Transportation Financing Authority "&amp;REPT(".",150)</f>
        <v>BC Transportation Financing Authority ......................................................................................................................................................</v>
      </c>
      <c r="D104" s="174">
        <v>458</v>
      </c>
      <c r="E104" s="174">
        <v>461</v>
      </c>
      <c r="F104" s="174">
        <v>464</v>
      </c>
      <c r="G104" s="3"/>
      <c r="H104" s="12"/>
      <c r="I104" s="12"/>
    </row>
    <row r="105" spans="1:9" s="6" customFormat="1" x14ac:dyDescent="0.2">
      <c r="A105" s="66"/>
      <c r="B105" s="44"/>
      <c r="C105" s="123"/>
      <c r="D105" s="104">
        <v>975</v>
      </c>
      <c r="E105" s="104">
        <v>982</v>
      </c>
      <c r="F105" s="104">
        <v>989</v>
      </c>
      <c r="G105" s="3"/>
      <c r="H105" s="12"/>
      <c r="I105" s="12"/>
    </row>
    <row r="106" spans="1:9" s="6" customFormat="1" ht="3" customHeight="1" x14ac:dyDescent="0.2">
      <c r="A106" s="66"/>
      <c r="B106" s="44"/>
      <c r="C106" s="123"/>
      <c r="D106" s="104"/>
      <c r="E106" s="137"/>
      <c r="F106" s="137"/>
      <c r="G106" s="3"/>
      <c r="H106" s="12"/>
      <c r="I106" s="12"/>
    </row>
    <row r="107" spans="1:9" s="6" customFormat="1" x14ac:dyDescent="0.2">
      <c r="A107" s="66"/>
      <c r="C107" s="123" t="s">
        <v>205</v>
      </c>
      <c r="D107" s="104">
        <v>1228</v>
      </c>
      <c r="E107" s="104">
        <v>1462</v>
      </c>
      <c r="F107" s="104">
        <v>1697</v>
      </c>
      <c r="G107" s="3"/>
      <c r="H107" s="12"/>
      <c r="I107" s="12"/>
    </row>
    <row r="108" spans="1:9" s="103" customFormat="1" ht="3.75" customHeight="1" x14ac:dyDescent="0.2">
      <c r="A108" s="105"/>
      <c r="B108" s="106"/>
      <c r="C108" s="106"/>
      <c r="D108" s="107"/>
      <c r="E108" s="108"/>
      <c r="F108" s="108"/>
      <c r="G108" s="109"/>
      <c r="H108" s="189"/>
      <c r="I108" s="110"/>
    </row>
    <row r="109" spans="1:9" s="32" customFormat="1" ht="13.9" customHeight="1" x14ac:dyDescent="0.2">
      <c r="A109" s="101" t="s">
        <v>64</v>
      </c>
      <c r="B109" s="116"/>
      <c r="C109" s="117"/>
      <c r="D109" s="31">
        <v>2384</v>
      </c>
      <c r="E109" s="31">
        <v>2503</v>
      </c>
      <c r="F109" s="31">
        <v>2621</v>
      </c>
      <c r="G109" s="115"/>
      <c r="H109" s="114"/>
      <c r="I109" s="114"/>
    </row>
    <row r="110" spans="1:9" s="6" customFormat="1" x14ac:dyDescent="0.2">
      <c r="A110" s="66"/>
      <c r="B110" s="112" t="s">
        <v>46</v>
      </c>
      <c r="C110" s="44"/>
      <c r="D110" s="41"/>
      <c r="E110" s="41"/>
      <c r="F110" s="41"/>
      <c r="G110" s="3"/>
      <c r="H110" s="12"/>
      <c r="I110" s="12"/>
    </row>
    <row r="111" spans="1:9" s="32" customFormat="1" ht="11.25" customHeight="1" x14ac:dyDescent="0.2">
      <c r="A111" s="99"/>
      <c r="B111" s="44"/>
      <c r="C111" s="124" t="str">
        <f>"Consumer Price Index "&amp;REPT(".",150)</f>
        <v>Consumer Price Index ......................................................................................................................................................</v>
      </c>
      <c r="D111" s="41">
        <v>2.1000000000000001E-2</v>
      </c>
      <c r="E111" s="43">
        <v>2.1000000000000001E-2</v>
      </c>
      <c r="F111" s="43">
        <v>0.02</v>
      </c>
      <c r="G111" s="39"/>
      <c r="H111" s="190" t="s">
        <v>237</v>
      </c>
      <c r="I111" s="45"/>
    </row>
    <row r="112" spans="1:9" s="32" customFormat="1" ht="11.25" customHeight="1" x14ac:dyDescent="0.2">
      <c r="A112" s="99"/>
      <c r="C112" s="124" t="str">
        <f>"Housing starts (units)"&amp;REPT(".",150)</f>
        <v>Housing starts (units)......................................................................................................................................................</v>
      </c>
      <c r="D112" s="51">
        <v>38300</v>
      </c>
      <c r="E112" s="83">
        <v>30328</v>
      </c>
      <c r="F112" s="83">
        <v>27021</v>
      </c>
      <c r="G112" s="39"/>
      <c r="H112" s="12" t="s">
        <v>236</v>
      </c>
      <c r="I112" s="45"/>
    </row>
    <row r="113" spans="1:9" s="32" customFormat="1" ht="11.25" customHeight="1" x14ac:dyDescent="0.2">
      <c r="A113" s="99"/>
      <c r="B113" s="124" t="str">
        <f>"Home owner grants (fiscal year) "&amp;REPT(".",150)</f>
        <v>Home owner grants (fiscal year) ......................................................................................................................................................</v>
      </c>
      <c r="D113" s="40">
        <v>808</v>
      </c>
      <c r="E113" s="40">
        <v>821</v>
      </c>
      <c r="F113" s="40">
        <v>833</v>
      </c>
      <c r="G113" s="39"/>
      <c r="H113" s="190" t="s">
        <v>235</v>
      </c>
      <c r="I113" s="45"/>
    </row>
    <row r="114" spans="1:9" s="32" customFormat="1" ht="11.25" customHeight="1" x14ac:dyDescent="0.2">
      <c r="A114" s="99"/>
      <c r="B114" s="53" t="s">
        <v>17</v>
      </c>
      <c r="C114" s="19"/>
      <c r="D114" s="51"/>
      <c r="E114" s="83"/>
      <c r="F114" s="83"/>
      <c r="G114" s="39"/>
      <c r="H114" s="45" t="s">
        <v>133</v>
      </c>
      <c r="I114" s="45"/>
    </row>
    <row r="115" spans="1:9" s="32" customFormat="1" ht="11.25" customHeight="1" x14ac:dyDescent="0.2">
      <c r="A115" s="99"/>
      <c r="B115" s="20"/>
      <c r="C115" s="125" t="str">
        <f>"Residential (net of home owner grants) "&amp;REPT(".",150)</f>
        <v>Residential (net of home owner grants) ......................................................................................................................................................</v>
      </c>
      <c r="D115" s="104">
        <v>856</v>
      </c>
      <c r="E115" s="104">
        <v>889</v>
      </c>
      <c r="F115" s="104">
        <v>923</v>
      </c>
      <c r="G115" s="39"/>
      <c r="H115" s="45"/>
      <c r="I115" s="45"/>
    </row>
    <row r="116" spans="1:9" s="32" customFormat="1" ht="11.25" customHeight="1" x14ac:dyDescent="0.2">
      <c r="A116" s="99"/>
      <c r="B116" s="20"/>
      <c r="C116" s="125" t="str">
        <f>"Non-residential "&amp;REPT(".",150)</f>
        <v>Non-residential ......................................................................................................................................................</v>
      </c>
      <c r="D116" s="104">
        <v>1222</v>
      </c>
      <c r="E116" s="104">
        <v>1288</v>
      </c>
      <c r="F116" s="104">
        <v>1358</v>
      </c>
      <c r="G116" s="39"/>
      <c r="H116" s="190" t="s">
        <v>208</v>
      </c>
      <c r="I116" s="45"/>
    </row>
    <row r="117" spans="1:9" s="32" customFormat="1" ht="11.25" customHeight="1" x14ac:dyDescent="0.2">
      <c r="A117" s="99"/>
      <c r="B117" s="20"/>
      <c r="C117" s="125" t="str">
        <f>"Rural area "&amp;REPT(".",150)</f>
        <v>Rural area ......................................................................................................................................................</v>
      </c>
      <c r="D117" s="104">
        <v>96</v>
      </c>
      <c r="E117" s="104">
        <v>99</v>
      </c>
      <c r="F117" s="104">
        <v>103</v>
      </c>
      <c r="G117" s="39"/>
      <c r="H117" s="190" t="s">
        <v>131</v>
      </c>
      <c r="I117" s="45"/>
    </row>
    <row r="118" spans="1:9" s="32" customFormat="1" ht="11.25" customHeight="1" x14ac:dyDescent="0.2">
      <c r="A118" s="99"/>
      <c r="B118" s="20"/>
      <c r="C118" s="125" t="str">
        <f>"Police "&amp;REPT(".",150)</f>
        <v>Police ......................................................................................................................................................</v>
      </c>
      <c r="D118" s="104">
        <v>33</v>
      </c>
      <c r="E118" s="104">
        <v>32</v>
      </c>
      <c r="F118" s="104">
        <v>32</v>
      </c>
      <c r="G118" s="39"/>
      <c r="H118" s="12" t="s">
        <v>213</v>
      </c>
      <c r="I118" s="45"/>
    </row>
    <row r="119" spans="1:9" s="32" customFormat="1" ht="11.25" customHeight="1" x14ac:dyDescent="0.2">
      <c r="A119" s="99"/>
      <c r="B119" s="20"/>
      <c r="C119" s="125" t="str">
        <f>"BC Assessment Authority "&amp;REPT(".",150)</f>
        <v>BC Assessment Authority ......................................................................................................................................................</v>
      </c>
      <c r="D119" s="238">
        <v>90</v>
      </c>
      <c r="E119" s="238">
        <v>92</v>
      </c>
      <c r="F119" s="238">
        <v>96</v>
      </c>
      <c r="G119" s="39"/>
      <c r="H119" s="190" t="s">
        <v>90</v>
      </c>
      <c r="I119" s="45"/>
    </row>
    <row r="120" spans="1:9" s="32" customFormat="1" ht="11.25" customHeight="1" x14ac:dyDescent="0.2">
      <c r="A120" s="99"/>
      <c r="B120" s="20"/>
      <c r="C120" s="125" t="str">
        <f>"BC Transit "&amp;REPT(".",150)</f>
        <v>BC Transit ......................................................................................................................................................</v>
      </c>
      <c r="D120" s="238">
        <v>87</v>
      </c>
      <c r="E120" s="238">
        <v>103</v>
      </c>
      <c r="F120" s="238">
        <v>109</v>
      </c>
      <c r="G120" s="39"/>
      <c r="H120" s="45" t="s">
        <v>10</v>
      </c>
      <c r="I120" s="45"/>
    </row>
    <row r="121" spans="1:9" s="32" customFormat="1" ht="3.75" customHeight="1" x14ac:dyDescent="0.2">
      <c r="A121" s="82"/>
      <c r="B121" s="79"/>
      <c r="C121" s="80"/>
      <c r="D121" s="126"/>
      <c r="E121" s="126"/>
      <c r="F121" s="126"/>
      <c r="G121" s="84"/>
      <c r="H121" s="193"/>
      <c r="I121" s="81"/>
    </row>
    <row r="122" spans="1:9" s="32" customFormat="1" ht="15" customHeight="1" x14ac:dyDescent="0.2">
      <c r="A122" s="101" t="s">
        <v>42</v>
      </c>
      <c r="B122" s="116"/>
      <c r="C122" s="117"/>
      <c r="D122" s="31">
        <v>3195</v>
      </c>
      <c r="E122" s="31">
        <v>3078</v>
      </c>
      <c r="F122" s="31">
        <v>3002</v>
      </c>
      <c r="G122" s="115"/>
      <c r="H122" s="114"/>
      <c r="I122" s="114"/>
    </row>
    <row r="123" spans="1:9" s="6" customFormat="1" x14ac:dyDescent="0.2">
      <c r="A123" s="66"/>
      <c r="B123" s="112" t="s">
        <v>46</v>
      </c>
      <c r="C123" s="44"/>
      <c r="D123" s="41"/>
      <c r="E123" s="41"/>
      <c r="F123" s="41"/>
      <c r="G123" s="3"/>
      <c r="H123" s="12"/>
      <c r="I123" s="12"/>
    </row>
    <row r="124" spans="1:9" s="32" customFormat="1" ht="11.25" customHeight="1" x14ac:dyDescent="0.2">
      <c r="A124" s="99"/>
      <c r="B124" s="44"/>
      <c r="C124" s="124" t="str">
        <f>"Population "&amp;REPT(".",150)</f>
        <v>Population ......................................................................................................................................................</v>
      </c>
      <c r="D124" s="41">
        <v>1.2E-2</v>
      </c>
      <c r="E124" s="43">
        <v>1.2E-2</v>
      </c>
      <c r="F124" s="43">
        <v>1.2E-2</v>
      </c>
      <c r="G124" s="39"/>
      <c r="H124" s="190"/>
      <c r="I124" s="45"/>
    </row>
    <row r="125" spans="1:9" s="32" customFormat="1" ht="11.25" customHeight="1" x14ac:dyDescent="0.2">
      <c r="A125" s="99"/>
      <c r="B125" s="44"/>
      <c r="C125" s="124" t="str">
        <f>"Consumer Price Index "&amp;REPT(".",150)</f>
        <v>Consumer Price Index ......................................................................................................................................................</v>
      </c>
      <c r="D125" s="41">
        <v>2.1000000000000001E-2</v>
      </c>
      <c r="E125" s="43">
        <v>2.1000000000000001E-2</v>
      </c>
      <c r="F125" s="43">
        <v>0.02</v>
      </c>
      <c r="G125" s="39"/>
      <c r="H125" s="190"/>
      <c r="I125" s="45"/>
    </row>
    <row r="126" spans="1:9" s="32" customFormat="1" ht="11.25" customHeight="1" x14ac:dyDescent="0.2">
      <c r="A126" s="99"/>
      <c r="B126" s="44"/>
      <c r="C126" s="124" t="str">
        <f>"Housing starts "&amp;REPT(".",150)</f>
        <v>Housing starts ......................................................................................................................................................</v>
      </c>
      <c r="D126" s="41">
        <v>-8.5000000000000006E-2</v>
      </c>
      <c r="E126" s="43">
        <v>-0.20799999999999999</v>
      </c>
      <c r="F126" s="43">
        <v>-0.109</v>
      </c>
      <c r="G126" s="39"/>
      <c r="H126" s="190"/>
      <c r="I126" s="45"/>
    </row>
    <row r="127" spans="1:9" s="32" customFormat="1" ht="11.25" customHeight="1" x14ac:dyDescent="0.2">
      <c r="A127" s="99"/>
      <c r="B127" s="44"/>
      <c r="C127" s="124" t="str">
        <f>"Real GDP "&amp;REPT(".",150)</f>
        <v>Real GDP ......................................................................................................................................................</v>
      </c>
      <c r="D127" s="41">
        <v>2.9000000000000001E-2</v>
      </c>
      <c r="E127" s="41">
        <v>2.1000000000000001E-2</v>
      </c>
      <c r="F127" s="41">
        <v>0.02</v>
      </c>
      <c r="G127" s="39"/>
      <c r="H127" s="190"/>
      <c r="I127" s="45"/>
    </row>
    <row r="128" spans="1:9" s="32" customFormat="1" ht="11.25" customHeight="1" x14ac:dyDescent="0.2">
      <c r="A128" s="99"/>
      <c r="B128" s="44"/>
      <c r="C128" s="124" t="str">
        <f>"Nominal GDP "&amp;REPT(".",150)</f>
        <v>Nominal GDP ......................................................................................................................................................</v>
      </c>
      <c r="D128" s="41">
        <v>5.0999999999999997E-2</v>
      </c>
      <c r="E128" s="41">
        <v>4.1000000000000002E-2</v>
      </c>
      <c r="F128" s="41">
        <v>0.04</v>
      </c>
      <c r="G128" s="39"/>
      <c r="H128" s="190"/>
      <c r="I128" s="45"/>
    </row>
    <row r="129" spans="1:9" s="32" customFormat="1" ht="3" customHeight="1" x14ac:dyDescent="0.2">
      <c r="A129" s="99"/>
      <c r="B129" s="53"/>
      <c r="C129" s="19"/>
      <c r="D129" s="51"/>
      <c r="E129" s="83"/>
      <c r="F129" s="83"/>
      <c r="G129" s="39"/>
      <c r="H129" s="190"/>
      <c r="I129" s="45"/>
    </row>
    <row r="130" spans="1:9" s="32" customFormat="1" ht="11.25" customHeight="1" x14ac:dyDescent="0.2">
      <c r="A130" s="99"/>
      <c r="B130" s="53" t="s">
        <v>17</v>
      </c>
      <c r="C130" s="19"/>
      <c r="D130" s="51"/>
      <c r="E130" s="83"/>
      <c r="F130" s="83"/>
      <c r="G130" s="39"/>
      <c r="H130" s="190" t="s">
        <v>207</v>
      </c>
      <c r="I130" s="45"/>
    </row>
    <row r="131" spans="1:9" s="32" customFormat="1" ht="11.25" customHeight="1" x14ac:dyDescent="0.2">
      <c r="A131" s="99"/>
      <c r="B131" s="20"/>
      <c r="C131" s="125" t="str">
        <f>"Property transfer "&amp;REPT(".",150)</f>
        <v>Property transfer ......................................................................................................................................................</v>
      </c>
      <c r="D131" s="104">
        <v>1875</v>
      </c>
      <c r="E131" s="104">
        <v>1731</v>
      </c>
      <c r="F131" s="104">
        <v>1640</v>
      </c>
      <c r="G131" s="39"/>
      <c r="H131" s="190" t="s">
        <v>214</v>
      </c>
      <c r="I131" s="45"/>
    </row>
    <row r="132" spans="1:9" s="32" customFormat="1" ht="11.25" customHeight="1" x14ac:dyDescent="0.2">
      <c r="A132" s="99"/>
      <c r="B132" s="20"/>
      <c r="C132" s="122" t="str">
        <f>"15% additional tax  (included in above)  "&amp;REPT(".",150)</f>
        <v>15% additional tax  (included in above)  ......................................................................................................................................................</v>
      </c>
      <c r="D132" s="104">
        <v>200</v>
      </c>
      <c r="E132" s="104">
        <v>200</v>
      </c>
      <c r="F132" s="104">
        <v>200</v>
      </c>
      <c r="G132" s="39"/>
      <c r="H132" s="190" t="s">
        <v>153</v>
      </c>
      <c r="I132" s="45"/>
    </row>
    <row r="133" spans="1:9" s="32" customFormat="1" ht="11.25" customHeight="1" x14ac:dyDescent="0.2">
      <c r="A133" s="99"/>
      <c r="B133" s="20"/>
      <c r="C133" s="125" t="str">
        <f>"Tobacco "&amp;REPT(".",150)</f>
        <v>Tobacco ......................................................................................................................................................</v>
      </c>
      <c r="D133" s="104">
        <v>745</v>
      </c>
      <c r="E133" s="104">
        <v>762</v>
      </c>
      <c r="F133" s="104">
        <v>762</v>
      </c>
      <c r="G133" s="39"/>
      <c r="H133" s="45" t="s">
        <v>152</v>
      </c>
      <c r="I133" s="45"/>
    </row>
    <row r="134" spans="1:9" s="32" customFormat="1" ht="11.25" customHeight="1" x14ac:dyDescent="0.2">
      <c r="A134" s="99"/>
      <c r="B134" s="20"/>
      <c r="C134" s="125" t="str">
        <f>"Insurance premium "&amp;REPT(".",150)</f>
        <v>Insurance premium ......................................................................................................................................................</v>
      </c>
      <c r="D134" s="104">
        <v>575</v>
      </c>
      <c r="E134" s="104">
        <v>585</v>
      </c>
      <c r="F134" s="104">
        <v>600</v>
      </c>
      <c r="G134" s="39"/>
      <c r="H134" s="45"/>
      <c r="I134" s="45"/>
    </row>
    <row r="135" spans="1:9" s="32" customFormat="1" ht="11.25" customHeight="1" x14ac:dyDescent="0.2">
      <c r="A135" s="82"/>
      <c r="B135" s="79"/>
      <c r="C135" s="235"/>
      <c r="D135" s="107"/>
      <c r="E135" s="107"/>
      <c r="F135" s="107"/>
      <c r="G135" s="176"/>
      <c r="H135" s="223"/>
      <c r="I135" s="177"/>
    </row>
    <row r="136" spans="1:9" s="32" customFormat="1" ht="24" customHeight="1" x14ac:dyDescent="0.2">
      <c r="A136" s="165"/>
      <c r="B136" s="20"/>
      <c r="C136" s="78"/>
      <c r="D136" s="166"/>
      <c r="E136" s="166"/>
      <c r="F136" s="166"/>
      <c r="G136" s="166"/>
      <c r="H136" s="93"/>
      <c r="I136" s="166"/>
    </row>
    <row r="137" spans="1:9" s="5" customFormat="1" ht="17.25" customHeight="1" x14ac:dyDescent="0.2">
      <c r="A137" s="77" t="s">
        <v>243</v>
      </c>
      <c r="B137" s="240"/>
      <c r="C137" s="240"/>
      <c r="D137" s="76"/>
      <c r="E137" s="76"/>
      <c r="F137" s="76"/>
      <c r="G137" s="240"/>
      <c r="H137" s="240"/>
    </row>
    <row r="138" spans="1:9" s="4" customFormat="1" ht="21" customHeight="1" x14ac:dyDescent="0.2">
      <c r="A138" s="8"/>
      <c r="B138" s="4" t="s">
        <v>51</v>
      </c>
      <c r="C138" s="10"/>
      <c r="D138" s="848" t="s">
        <v>178</v>
      </c>
      <c r="E138" s="848" t="s">
        <v>146</v>
      </c>
      <c r="F138" s="848" t="s">
        <v>179</v>
      </c>
      <c r="H138" s="129"/>
      <c r="I138" s="9"/>
    </row>
    <row r="139" spans="1:9" s="4" customFormat="1" ht="12.75" customHeight="1" x14ac:dyDescent="0.2">
      <c r="A139" s="132"/>
      <c r="B139" s="11" t="s">
        <v>52</v>
      </c>
      <c r="C139" s="11"/>
      <c r="D139" s="849"/>
      <c r="E139" s="849"/>
      <c r="F139" s="849"/>
      <c r="G139" s="11"/>
      <c r="H139" s="186" t="s">
        <v>180</v>
      </c>
      <c r="I139" s="133"/>
    </row>
    <row r="140" spans="1:9" s="32" customFormat="1" ht="3.75" customHeight="1" collapsed="1" x14ac:dyDescent="0.2">
      <c r="A140" s="99"/>
      <c r="B140" s="20"/>
      <c r="C140" s="78"/>
      <c r="D140" s="183"/>
      <c r="E140" s="183"/>
      <c r="F140" s="183"/>
      <c r="G140" s="166"/>
      <c r="H140" s="197"/>
      <c r="I140" s="184"/>
    </row>
    <row r="141" spans="1:9" s="17" customFormat="1" ht="11.25" customHeight="1" x14ac:dyDescent="0.2">
      <c r="A141" s="178" t="s">
        <v>75</v>
      </c>
      <c r="B141" s="48"/>
      <c r="C141" s="48"/>
      <c r="D141" s="179"/>
      <c r="E141" s="179"/>
      <c r="F141" s="179"/>
      <c r="G141" s="180"/>
      <c r="H141" s="194"/>
      <c r="I141" s="22"/>
    </row>
    <row r="142" spans="1:9" s="25" customFormat="1" ht="12" customHeight="1" x14ac:dyDescent="0.2">
      <c r="A142" s="49"/>
      <c r="B142" s="48" t="s">
        <v>154</v>
      </c>
      <c r="C142" s="48"/>
      <c r="D142" s="46">
        <v>1056</v>
      </c>
      <c r="E142" s="46">
        <v>926</v>
      </c>
      <c r="F142" s="46">
        <v>885</v>
      </c>
      <c r="G142" s="90"/>
      <c r="H142" s="195"/>
      <c r="I142" s="91"/>
    </row>
    <row r="143" spans="1:9" s="25" customFormat="1" ht="1.9" customHeight="1" x14ac:dyDescent="0.2">
      <c r="A143" s="92"/>
      <c r="B143" s="47"/>
      <c r="C143" s="47"/>
      <c r="D143" s="31"/>
      <c r="E143" s="31"/>
      <c r="F143" s="31"/>
      <c r="G143" s="23"/>
      <c r="H143" s="196"/>
      <c r="I143" s="24"/>
    </row>
    <row r="144" spans="1:9" s="32" customFormat="1" ht="13.35" customHeight="1" x14ac:dyDescent="0.2">
      <c r="A144" s="99"/>
      <c r="B144" s="20" t="s">
        <v>35</v>
      </c>
      <c r="C144" s="78"/>
      <c r="D144" s="219"/>
      <c r="E144" s="219"/>
      <c r="F144" s="219"/>
      <c r="G144" s="93"/>
      <c r="H144" s="197" t="s">
        <v>198</v>
      </c>
      <c r="I144" s="45"/>
    </row>
    <row r="145" spans="1:9" s="32" customFormat="1" ht="11.25" customHeight="1" x14ac:dyDescent="0.2">
      <c r="A145" s="99"/>
      <c r="B145" s="44"/>
      <c r="C145" s="19" t="s">
        <v>282</v>
      </c>
      <c r="D145" s="50">
        <v>1.6</v>
      </c>
      <c r="E145" s="50">
        <v>1.68</v>
      </c>
      <c r="F145" s="50">
        <v>1.78</v>
      </c>
      <c r="G145" s="39"/>
      <c r="H145" s="45" t="s">
        <v>276</v>
      </c>
      <c r="I145" s="45"/>
    </row>
    <row r="146" spans="1:9" s="32" customFormat="1" ht="11.25" customHeight="1" x14ac:dyDescent="0.2">
      <c r="A146" s="99"/>
      <c r="B146" s="44"/>
      <c r="C146" s="19" t="s">
        <v>281</v>
      </c>
      <c r="D146" s="50">
        <v>2.38</v>
      </c>
      <c r="E146" s="50">
        <v>2.48</v>
      </c>
      <c r="F146" s="50">
        <v>2.6</v>
      </c>
      <c r="G146" s="39"/>
      <c r="H146" s="45" t="s">
        <v>147</v>
      </c>
      <c r="I146" s="45"/>
    </row>
    <row r="147" spans="1:9" s="32" customFormat="1" ht="11.25" customHeight="1" x14ac:dyDescent="0.2">
      <c r="A147" s="99"/>
      <c r="B147" s="44" t="s">
        <v>119</v>
      </c>
      <c r="C147" s="19"/>
      <c r="D147" s="50"/>
      <c r="E147" s="50"/>
      <c r="F147" s="50"/>
      <c r="G147" s="39"/>
      <c r="H147" s="190" t="s">
        <v>148</v>
      </c>
      <c r="I147" s="45"/>
    </row>
    <row r="148" spans="1:9" s="32" customFormat="1" ht="11.25" customHeight="1" x14ac:dyDescent="0.2">
      <c r="A148" s="99"/>
      <c r="C148" s="44" t="s">
        <v>120</v>
      </c>
      <c r="D148" s="237">
        <v>51.1</v>
      </c>
      <c r="E148" s="237">
        <v>58.8</v>
      </c>
      <c r="F148" s="237">
        <v>64.900000000000006</v>
      </c>
      <c r="G148" s="39"/>
      <c r="H148" s="190" t="s">
        <v>149</v>
      </c>
      <c r="I148" s="45"/>
    </row>
    <row r="149" spans="1:9" s="32" customFormat="1" ht="11.25" customHeight="1" x14ac:dyDescent="0.2">
      <c r="A149" s="99"/>
      <c r="C149" s="44" t="s">
        <v>123</v>
      </c>
      <c r="D149" s="220">
        <v>2102</v>
      </c>
      <c r="E149" s="220">
        <v>2419</v>
      </c>
      <c r="F149" s="220">
        <v>2671</v>
      </c>
      <c r="G149" s="39"/>
      <c r="H149" s="45" t="s">
        <v>199</v>
      </c>
      <c r="I149" s="45"/>
    </row>
    <row r="150" spans="1:9" s="32" customFormat="1" ht="11.25" customHeight="1" x14ac:dyDescent="0.2">
      <c r="A150" s="99"/>
      <c r="C150" s="19" t="s">
        <v>36</v>
      </c>
      <c r="D150" s="41">
        <v>0.11252249391341151</v>
      </c>
      <c r="E150" s="41">
        <v>0.15080875356803047</v>
      </c>
      <c r="F150" s="41">
        <v>0.10417527904092605</v>
      </c>
      <c r="G150" s="39"/>
      <c r="H150" s="45" t="s">
        <v>284</v>
      </c>
      <c r="I150" s="45"/>
    </row>
    <row r="151" spans="1:9" s="32" customFormat="1" ht="11.25" customHeight="1" x14ac:dyDescent="0.2">
      <c r="A151" s="99"/>
      <c r="B151" s="44"/>
      <c r="C151" s="19"/>
      <c r="D151" s="221"/>
      <c r="E151" s="221"/>
      <c r="F151" s="221"/>
      <c r="G151" s="39"/>
      <c r="H151" s="190" t="s">
        <v>127</v>
      </c>
      <c r="I151" s="45"/>
    </row>
    <row r="152" spans="1:9" s="32" customFormat="1" ht="11.25" customHeight="1" x14ac:dyDescent="0.2">
      <c r="A152" s="99"/>
      <c r="B152" s="44" t="s">
        <v>280</v>
      </c>
      <c r="C152" s="19"/>
      <c r="D152" s="50">
        <v>51.04</v>
      </c>
      <c r="E152" s="50">
        <v>55.43</v>
      </c>
      <c r="F152" s="50">
        <v>61.04</v>
      </c>
      <c r="G152" s="39"/>
      <c r="H152" s="190" t="s">
        <v>166</v>
      </c>
      <c r="I152" s="45"/>
    </row>
    <row r="153" spans="1:9" s="32" customFormat="1" ht="11.25" customHeight="1" x14ac:dyDescent="0.2">
      <c r="A153" s="99"/>
      <c r="B153" s="44"/>
      <c r="C153" s="19"/>
      <c r="D153" s="50"/>
      <c r="E153" s="50"/>
      <c r="F153" s="50"/>
      <c r="G153" s="39"/>
      <c r="H153" s="45" t="s">
        <v>3</v>
      </c>
      <c r="I153" s="45"/>
    </row>
    <row r="154" spans="1:9" s="32" customFormat="1" ht="11.25" customHeight="1" x14ac:dyDescent="0.2">
      <c r="A154" s="99"/>
      <c r="B154" s="1" t="s">
        <v>22</v>
      </c>
      <c r="C154" s="2"/>
      <c r="D154" s="51">
        <v>63</v>
      </c>
      <c r="E154" s="51">
        <v>40</v>
      </c>
      <c r="F154" s="51">
        <v>40</v>
      </c>
      <c r="G154" s="39"/>
      <c r="H154" s="45" t="s">
        <v>197</v>
      </c>
      <c r="I154" s="45"/>
    </row>
    <row r="155" spans="1:9" s="32" customFormat="1" ht="11.25" customHeight="1" x14ac:dyDescent="0.2">
      <c r="A155" s="99"/>
      <c r="B155" s="1" t="s">
        <v>23</v>
      </c>
      <c r="C155" s="2"/>
      <c r="D155" s="40">
        <v>1956</v>
      </c>
      <c r="E155" s="40">
        <v>160</v>
      </c>
      <c r="F155" s="40">
        <v>200</v>
      </c>
      <c r="G155" s="39"/>
      <c r="H155" s="45" t="s">
        <v>115</v>
      </c>
      <c r="I155" s="45"/>
    </row>
    <row r="156" spans="1:9" s="32" customFormat="1" ht="11.25" customHeight="1" x14ac:dyDescent="0.2">
      <c r="A156" s="99"/>
      <c r="B156" s="1" t="s">
        <v>76</v>
      </c>
      <c r="C156" s="2"/>
      <c r="D156" s="40">
        <v>122</v>
      </c>
      <c r="E156" s="40">
        <v>6</v>
      </c>
      <c r="F156" s="40">
        <v>8</v>
      </c>
      <c r="G156" s="39"/>
      <c r="H156" s="12" t="s">
        <v>94</v>
      </c>
      <c r="I156" s="45"/>
    </row>
    <row r="157" spans="1:9" s="6" customFormat="1" x14ac:dyDescent="0.2">
      <c r="A157" s="66"/>
      <c r="B157" s="20" t="s">
        <v>165</v>
      </c>
      <c r="C157" s="2"/>
      <c r="D157" s="40">
        <v>145</v>
      </c>
      <c r="E157" s="40">
        <v>120</v>
      </c>
      <c r="F157" s="40">
        <v>116</v>
      </c>
      <c r="G157" s="3"/>
      <c r="H157" s="12" t="s">
        <v>270</v>
      </c>
      <c r="I157" s="12"/>
    </row>
    <row r="158" spans="1:9" s="6" customFormat="1" x14ac:dyDescent="0.2">
      <c r="A158" s="66"/>
      <c r="B158" s="2" t="str">
        <f>"Copper price ($US/lb) "&amp;REPT(".",150)</f>
        <v>Copper price ($US/lb) ......................................................................................................................................................</v>
      </c>
      <c r="C158" s="1"/>
      <c r="D158" s="50">
        <v>2.56</v>
      </c>
      <c r="E158" s="50">
        <v>2.6</v>
      </c>
      <c r="F158" s="50">
        <v>2.72</v>
      </c>
      <c r="G158" s="3"/>
      <c r="H158" s="12" t="s">
        <v>115</v>
      </c>
      <c r="I158" s="12"/>
    </row>
    <row r="159" spans="1:9" s="6" customFormat="1" ht="4.9000000000000004" customHeight="1" x14ac:dyDescent="0.2">
      <c r="A159" s="66"/>
      <c r="B159" s="2"/>
      <c r="C159" s="1"/>
      <c r="D159" s="40"/>
      <c r="E159" s="40"/>
      <c r="F159" s="40"/>
      <c r="G159" s="3"/>
      <c r="H159" s="12"/>
      <c r="I159" s="12"/>
    </row>
    <row r="160" spans="1:9" s="6" customFormat="1" x14ac:dyDescent="0.2">
      <c r="A160" s="66"/>
      <c r="B160" s="1" t="s">
        <v>70</v>
      </c>
      <c r="C160" s="2"/>
      <c r="D160" s="42">
        <v>4</v>
      </c>
      <c r="E160" s="42">
        <v>4</v>
      </c>
      <c r="F160" s="42">
        <v>4</v>
      </c>
      <c r="G160" s="3"/>
      <c r="H160" s="12" t="s">
        <v>210</v>
      </c>
      <c r="I160" s="12"/>
    </row>
    <row r="161" spans="1:9" s="6" customFormat="1" x14ac:dyDescent="0.2">
      <c r="A161" s="66"/>
      <c r="B161" s="1"/>
      <c r="C161" s="1" t="s">
        <v>1</v>
      </c>
      <c r="D161" s="29"/>
      <c r="E161" s="29"/>
      <c r="F161" s="29"/>
      <c r="G161" s="3"/>
      <c r="H161" s="12" t="s">
        <v>285</v>
      </c>
      <c r="I161" s="12"/>
    </row>
    <row r="162" spans="1:9" s="6" customFormat="1" x14ac:dyDescent="0.2">
      <c r="A162" s="66"/>
      <c r="B162" s="1" t="s">
        <v>37</v>
      </c>
      <c r="C162" s="2"/>
      <c r="D162" s="40">
        <v>24</v>
      </c>
      <c r="E162" s="40">
        <v>24</v>
      </c>
      <c r="F162" s="40">
        <v>25</v>
      </c>
      <c r="G162" s="3"/>
      <c r="H162" s="12" t="s">
        <v>211</v>
      </c>
      <c r="I162" s="12"/>
    </row>
    <row r="163" spans="1:9" s="6" customFormat="1" x14ac:dyDescent="0.2">
      <c r="A163" s="66"/>
      <c r="B163" s="1"/>
      <c r="C163" s="2" t="s">
        <v>2</v>
      </c>
      <c r="D163" s="40"/>
      <c r="E163" s="40"/>
      <c r="F163" s="40"/>
      <c r="G163" s="3"/>
      <c r="H163" s="12" t="s">
        <v>8</v>
      </c>
      <c r="I163" s="12"/>
    </row>
    <row r="164" spans="1:9" s="6" customFormat="1" ht="11.25" customHeight="1" x14ac:dyDescent="0.2">
      <c r="A164" s="66"/>
      <c r="B164" s="1"/>
      <c r="C164" s="2"/>
      <c r="D164" s="40"/>
      <c r="E164" s="40"/>
      <c r="F164" s="40"/>
      <c r="G164" s="3"/>
      <c r="H164" s="12" t="s">
        <v>9</v>
      </c>
      <c r="I164" s="12"/>
    </row>
    <row r="165" spans="1:9" s="6" customFormat="1" ht="10.35" customHeight="1" x14ac:dyDescent="0.2">
      <c r="A165" s="66"/>
      <c r="B165" s="1" t="s">
        <v>283</v>
      </c>
      <c r="C165" s="2"/>
      <c r="D165" s="42">
        <v>76.3</v>
      </c>
      <c r="E165" s="42">
        <v>77.3</v>
      </c>
      <c r="F165" s="42">
        <v>78.8</v>
      </c>
      <c r="G165" s="3"/>
      <c r="H165" s="12" t="s">
        <v>128</v>
      </c>
      <c r="I165" s="12"/>
    </row>
    <row r="166" spans="1:9" s="6" customFormat="1" x14ac:dyDescent="0.2">
      <c r="A166" s="66"/>
      <c r="B166" s="52" t="s">
        <v>18</v>
      </c>
      <c r="C166" s="2"/>
      <c r="D166" s="40"/>
      <c r="E166" s="40"/>
      <c r="F166" s="40"/>
      <c r="G166" s="3"/>
      <c r="H166" s="12"/>
      <c r="I166" s="12"/>
    </row>
    <row r="167" spans="1:9" s="6" customFormat="1" x14ac:dyDescent="0.2">
      <c r="A167" s="66"/>
      <c r="B167" s="1"/>
      <c r="C167" s="227" t="s">
        <v>242</v>
      </c>
      <c r="D167" s="50"/>
      <c r="E167" s="50"/>
      <c r="F167" s="50"/>
      <c r="G167" s="3"/>
      <c r="H167" s="12" t="s">
        <v>144</v>
      </c>
      <c r="I167" s="12"/>
    </row>
    <row r="168" spans="1:9" s="6" customFormat="1" x14ac:dyDescent="0.2">
      <c r="A168" s="66"/>
      <c r="B168" s="1"/>
      <c r="C168" s="228" t="s">
        <v>171</v>
      </c>
      <c r="D168" s="40">
        <v>305</v>
      </c>
      <c r="E168" s="40">
        <v>219</v>
      </c>
      <c r="F168" s="40">
        <v>129</v>
      </c>
      <c r="G168" s="3"/>
      <c r="H168" s="12" t="s">
        <v>95</v>
      </c>
      <c r="I168" s="12"/>
    </row>
    <row r="169" spans="1:9" s="6" customFormat="1" x14ac:dyDescent="0.2">
      <c r="A169" s="66"/>
      <c r="B169" s="1"/>
      <c r="C169" s="228" t="s">
        <v>172</v>
      </c>
      <c r="D169" s="40">
        <v>14</v>
      </c>
      <c r="E169" s="40">
        <v>1</v>
      </c>
      <c r="F169" s="40">
        <v>1</v>
      </c>
      <c r="G169" s="3"/>
      <c r="H169" s="12" t="s">
        <v>96</v>
      </c>
      <c r="I169" s="12"/>
    </row>
    <row r="170" spans="1:9" s="6" customFormat="1" x14ac:dyDescent="0.2">
      <c r="A170" s="66"/>
      <c r="B170" s="1"/>
      <c r="C170" s="227" t="s">
        <v>173</v>
      </c>
      <c r="D170" s="128">
        <v>52</v>
      </c>
      <c r="E170" s="128">
        <v>52</v>
      </c>
      <c r="F170" s="128">
        <v>52</v>
      </c>
      <c r="G170" s="3"/>
      <c r="H170" s="12" t="s">
        <v>97</v>
      </c>
      <c r="I170" s="12"/>
    </row>
    <row r="171" spans="1:9" s="6" customFormat="1" x14ac:dyDescent="0.2">
      <c r="A171" s="66"/>
      <c r="B171" s="1"/>
      <c r="C171" s="1" t="s">
        <v>174</v>
      </c>
      <c r="D171" s="40">
        <v>371</v>
      </c>
      <c r="E171" s="40">
        <v>272</v>
      </c>
      <c r="F171" s="40">
        <v>182</v>
      </c>
      <c r="G171" s="3"/>
      <c r="H171" s="12" t="s">
        <v>98</v>
      </c>
      <c r="I171" s="12"/>
    </row>
    <row r="172" spans="1:9" s="6" customFormat="1" x14ac:dyDescent="0.2">
      <c r="A172" s="66"/>
      <c r="B172" s="1"/>
      <c r="C172" s="1" t="s">
        <v>209</v>
      </c>
      <c r="D172" s="40">
        <v>237</v>
      </c>
      <c r="E172" s="40">
        <v>307</v>
      </c>
      <c r="F172" s="40">
        <v>357</v>
      </c>
      <c r="G172" s="3"/>
      <c r="H172" s="12" t="s">
        <v>99</v>
      </c>
      <c r="I172" s="12"/>
    </row>
    <row r="173" spans="1:9" s="6" customFormat="1" x14ac:dyDescent="0.2">
      <c r="A173" s="66"/>
      <c r="B173" s="1"/>
      <c r="C173" s="1" t="s">
        <v>24</v>
      </c>
      <c r="D173" s="40">
        <v>62</v>
      </c>
      <c r="E173" s="40">
        <v>68</v>
      </c>
      <c r="F173" s="40">
        <v>72</v>
      </c>
      <c r="G173" s="3"/>
      <c r="H173" s="12" t="s">
        <v>100</v>
      </c>
      <c r="I173" s="12"/>
    </row>
    <row r="174" spans="1:9" s="6" customFormat="1" x14ac:dyDescent="0.2">
      <c r="A174" s="66"/>
      <c r="B174" s="1"/>
      <c r="C174" s="1" t="s">
        <v>25</v>
      </c>
      <c r="D174" s="40">
        <v>107</v>
      </c>
      <c r="E174" s="40">
        <v>106</v>
      </c>
      <c r="F174" s="40">
        <v>107</v>
      </c>
      <c r="G174" s="3"/>
      <c r="H174" s="12" t="s">
        <v>101</v>
      </c>
      <c r="I174" s="12"/>
    </row>
    <row r="175" spans="1:9" s="6" customFormat="1" x14ac:dyDescent="0.2">
      <c r="A175" s="66"/>
      <c r="B175" s="1"/>
      <c r="C175" s="1" t="s">
        <v>175</v>
      </c>
      <c r="D175" s="40">
        <v>50</v>
      </c>
      <c r="E175" s="40">
        <v>49</v>
      </c>
      <c r="F175" s="40">
        <v>50</v>
      </c>
      <c r="G175" s="3"/>
      <c r="H175" s="12"/>
      <c r="I175" s="12"/>
    </row>
    <row r="176" spans="1:9" s="6" customFormat="1" x14ac:dyDescent="0.2">
      <c r="A176" s="66"/>
      <c r="B176" s="1"/>
      <c r="C176" s="1" t="s">
        <v>201</v>
      </c>
      <c r="D176" s="40"/>
      <c r="E176" s="40"/>
      <c r="F176" s="40"/>
      <c r="G176" s="3"/>
      <c r="H176" s="12"/>
      <c r="I176" s="12"/>
    </row>
    <row r="177" spans="1:9" s="6" customFormat="1" x14ac:dyDescent="0.2">
      <c r="A177" s="66"/>
      <c r="B177" s="1"/>
      <c r="C177" s="1" t="s">
        <v>176</v>
      </c>
      <c r="D177" s="40">
        <v>183</v>
      </c>
      <c r="E177" s="40">
        <v>63</v>
      </c>
      <c r="F177" s="40">
        <v>52</v>
      </c>
      <c r="G177" s="3"/>
      <c r="H177" s="12"/>
      <c r="I177" s="12"/>
    </row>
    <row r="178" spans="1:9" s="6" customFormat="1" x14ac:dyDescent="0.2">
      <c r="A178" s="66"/>
      <c r="B178" s="1"/>
      <c r="C178" s="1" t="s">
        <v>167</v>
      </c>
      <c r="D178" s="40">
        <v>13</v>
      </c>
      <c r="E178" s="40">
        <v>26</v>
      </c>
      <c r="F178" s="40">
        <v>22</v>
      </c>
      <c r="G178" s="3"/>
      <c r="H178" s="12"/>
      <c r="I178" s="12"/>
    </row>
    <row r="179" spans="1:9" s="6" customFormat="1" x14ac:dyDescent="0.2">
      <c r="A179" s="66"/>
      <c r="B179" s="1"/>
      <c r="C179" s="1" t="s">
        <v>200</v>
      </c>
      <c r="D179" s="40">
        <v>11</v>
      </c>
      <c r="E179" s="40">
        <v>12</v>
      </c>
      <c r="F179" s="40">
        <v>20</v>
      </c>
      <c r="G179" s="3"/>
      <c r="H179" s="12"/>
      <c r="I179" s="12"/>
    </row>
    <row r="180" spans="1:9" s="6" customFormat="1" x14ac:dyDescent="0.2">
      <c r="A180" s="66"/>
      <c r="B180" s="1"/>
      <c r="C180" s="1" t="s">
        <v>177</v>
      </c>
      <c r="D180" s="40">
        <v>8</v>
      </c>
      <c r="E180" s="40">
        <v>8</v>
      </c>
      <c r="F180" s="40">
        <v>8</v>
      </c>
      <c r="G180" s="3"/>
      <c r="H180" s="12"/>
      <c r="I180" s="12"/>
    </row>
    <row r="181" spans="1:9" s="6" customFormat="1" x14ac:dyDescent="0.2">
      <c r="A181" s="66"/>
      <c r="B181" s="1"/>
      <c r="C181" s="1" t="s">
        <v>163</v>
      </c>
      <c r="D181" s="128">
        <v>14</v>
      </c>
      <c r="E181" s="128">
        <v>15</v>
      </c>
      <c r="F181" s="128">
        <v>15</v>
      </c>
      <c r="G181" s="3"/>
      <c r="H181" s="12"/>
      <c r="I181" s="12"/>
    </row>
    <row r="182" spans="1:9" s="6" customFormat="1" ht="11.25" customHeight="1" x14ac:dyDescent="0.2">
      <c r="A182" s="66"/>
      <c r="B182" s="1"/>
      <c r="C182" s="1" t="s">
        <v>164</v>
      </c>
      <c r="D182" s="40">
        <v>229</v>
      </c>
      <c r="E182" s="40">
        <v>124</v>
      </c>
      <c r="F182" s="40">
        <v>117</v>
      </c>
      <c r="G182" s="3"/>
      <c r="H182" s="12"/>
      <c r="I182" s="12"/>
    </row>
    <row r="183" spans="1:9" s="6" customFormat="1" ht="9" customHeight="1" x14ac:dyDescent="0.2">
      <c r="A183" s="66"/>
      <c r="B183" s="1"/>
      <c r="C183" s="1"/>
      <c r="D183" s="40"/>
      <c r="E183" s="40"/>
      <c r="F183" s="40"/>
      <c r="G183" s="3"/>
      <c r="H183" s="12"/>
      <c r="I183" s="12"/>
    </row>
    <row r="184" spans="1:9" s="6" customFormat="1" x14ac:dyDescent="0.2">
      <c r="A184" s="66"/>
      <c r="B184" s="127" t="s">
        <v>60</v>
      </c>
      <c r="C184" s="1"/>
      <c r="D184" s="40"/>
      <c r="E184" s="40"/>
      <c r="F184" s="40"/>
      <c r="G184" s="3"/>
      <c r="H184" s="12"/>
      <c r="I184" s="12"/>
    </row>
    <row r="185" spans="1:9" s="6" customFormat="1" x14ac:dyDescent="0.2">
      <c r="A185" s="66"/>
      <c r="B185" s="3"/>
      <c r="C185" s="1" t="s">
        <v>56</v>
      </c>
      <c r="D185" s="40">
        <v>-341</v>
      </c>
      <c r="E185" s="40">
        <v>-399</v>
      </c>
      <c r="F185" s="40">
        <v>-500</v>
      </c>
      <c r="G185" s="3"/>
      <c r="H185" s="12"/>
      <c r="I185" s="12"/>
    </row>
    <row r="186" spans="1:9" s="6" customFormat="1" x14ac:dyDescent="0.2">
      <c r="A186" s="66"/>
      <c r="B186" s="3"/>
      <c r="C186" s="1" t="s">
        <v>61</v>
      </c>
      <c r="D186" s="128">
        <v>-43</v>
      </c>
      <c r="E186" s="128">
        <v>-52</v>
      </c>
      <c r="F186" s="128">
        <v>-69</v>
      </c>
      <c r="G186" s="3"/>
      <c r="H186" s="242"/>
      <c r="I186" s="12"/>
    </row>
    <row r="187" spans="1:9" s="6" customFormat="1" x14ac:dyDescent="0.2">
      <c r="A187" s="66"/>
      <c r="B187" s="120"/>
      <c r="C187" s="1" t="s">
        <v>71</v>
      </c>
      <c r="D187" s="40">
        <v>-384</v>
      </c>
      <c r="E187" s="40">
        <v>-451</v>
      </c>
      <c r="F187" s="40">
        <v>-569</v>
      </c>
      <c r="G187" s="3"/>
      <c r="H187" s="242"/>
      <c r="I187" s="12"/>
    </row>
    <row r="188" spans="1:9" s="6" customFormat="1" ht="4.9000000000000004" customHeight="1" x14ac:dyDescent="0.2">
      <c r="A188" s="66"/>
      <c r="B188" s="3"/>
      <c r="C188" s="1"/>
      <c r="D188" s="40"/>
      <c r="E188" s="40"/>
      <c r="F188" s="40"/>
      <c r="G188" s="3"/>
      <c r="H188" s="12"/>
      <c r="I188" s="12"/>
    </row>
    <row r="189" spans="1:9" s="6" customFormat="1" ht="10.35" customHeight="1" x14ac:dyDescent="0.2">
      <c r="A189" s="66"/>
      <c r="B189" s="1" t="s">
        <v>77</v>
      </c>
      <c r="D189" s="119">
        <v>6.987392959086583E-2</v>
      </c>
      <c r="E189" s="119">
        <v>7.5804622138231068E-2</v>
      </c>
      <c r="F189" s="119">
        <v>7.5457657991157626E-2</v>
      </c>
      <c r="G189" s="3"/>
      <c r="H189" s="12"/>
      <c r="I189" s="12"/>
    </row>
    <row r="190" spans="1:9" s="6" customFormat="1" ht="4.9000000000000004" customHeight="1" x14ac:dyDescent="0.2">
      <c r="A190" s="66"/>
      <c r="B190" s="3"/>
      <c r="C190" s="1"/>
      <c r="D190" s="119"/>
      <c r="E190" s="119"/>
      <c r="F190" s="119"/>
      <c r="G190" s="3"/>
      <c r="H190" s="12"/>
      <c r="I190" s="12"/>
    </row>
    <row r="191" spans="1:9" s="6" customFormat="1" x14ac:dyDescent="0.2">
      <c r="A191" s="66"/>
      <c r="B191" s="1" t="s">
        <v>81</v>
      </c>
      <c r="C191" s="1"/>
      <c r="D191" s="119"/>
      <c r="E191" s="119"/>
      <c r="F191" s="119"/>
      <c r="G191" s="3"/>
      <c r="H191" s="12"/>
      <c r="I191" s="12"/>
    </row>
    <row r="192" spans="1:9" s="6" customFormat="1" x14ac:dyDescent="0.2">
      <c r="A192" s="66"/>
      <c r="B192" s="20" t="s">
        <v>88</v>
      </c>
      <c r="C192" s="1"/>
      <c r="D192" s="121"/>
      <c r="E192" s="121"/>
      <c r="F192" s="121"/>
      <c r="G192" s="3"/>
      <c r="H192" s="12"/>
      <c r="I192" s="12"/>
    </row>
    <row r="193" spans="1:9" s="6" customFormat="1" ht="13.9" customHeight="1" x14ac:dyDescent="0.2">
      <c r="A193" s="74"/>
      <c r="B193" s="20" t="s">
        <v>263</v>
      </c>
      <c r="C193" s="1"/>
      <c r="D193" s="121"/>
      <c r="E193" s="121"/>
      <c r="F193" s="121"/>
      <c r="G193" s="3"/>
      <c r="H193" s="14"/>
      <c r="I193" s="14"/>
    </row>
    <row r="194" spans="1:9" s="6" customFormat="1" x14ac:dyDescent="0.2">
      <c r="A194" s="75"/>
      <c r="B194" s="75"/>
      <c r="C194" s="75"/>
      <c r="D194" s="113"/>
      <c r="E194" s="95"/>
      <c r="F194" s="95"/>
      <c r="G194" s="65"/>
      <c r="H194" s="65"/>
      <c r="I194" s="65"/>
    </row>
    <row r="195" spans="1:9" s="6" customFormat="1" x14ac:dyDescent="0.2">
      <c r="A195" s="1"/>
      <c r="B195" s="1"/>
      <c r="C195" s="1"/>
      <c r="D195" s="96"/>
      <c r="E195" s="96"/>
      <c r="F195" s="96"/>
      <c r="G195" s="3"/>
      <c r="H195" s="3"/>
      <c r="I195" s="3"/>
    </row>
    <row r="196" spans="1:9" s="5" customFormat="1" ht="17.25" customHeight="1" x14ac:dyDescent="0.2">
      <c r="A196" s="77" t="s">
        <v>243</v>
      </c>
      <c r="B196" s="240"/>
      <c r="C196" s="240"/>
      <c r="D196" s="76"/>
      <c r="E196" s="76"/>
      <c r="F196" s="76"/>
      <c r="G196" s="240"/>
      <c r="H196" s="240"/>
    </row>
    <row r="197" spans="1:9" s="4" customFormat="1" ht="21" customHeight="1" x14ac:dyDescent="0.2">
      <c r="A197" s="8"/>
      <c r="B197" s="4" t="s">
        <v>51</v>
      </c>
      <c r="C197" s="10"/>
      <c r="D197" s="848" t="s">
        <v>178</v>
      </c>
      <c r="E197" s="848" t="s">
        <v>146</v>
      </c>
      <c r="F197" s="848" t="s">
        <v>179</v>
      </c>
      <c r="H197" s="129"/>
      <c r="I197" s="9"/>
    </row>
    <row r="198" spans="1:9" s="4" customFormat="1" ht="12.75" customHeight="1" x14ac:dyDescent="0.2">
      <c r="A198" s="132"/>
      <c r="B198" s="11" t="s">
        <v>52</v>
      </c>
      <c r="C198" s="11"/>
      <c r="D198" s="849"/>
      <c r="E198" s="849"/>
      <c r="F198" s="849"/>
      <c r="G198" s="11"/>
      <c r="H198" s="186" t="s">
        <v>180</v>
      </c>
      <c r="I198" s="133"/>
    </row>
    <row r="199" spans="1:9" s="21" customFormat="1" ht="12.75" customHeight="1" x14ac:dyDescent="0.2">
      <c r="A199" s="101" t="s">
        <v>155</v>
      </c>
      <c r="B199" s="116"/>
      <c r="C199" s="117"/>
      <c r="D199" s="31">
        <v>890</v>
      </c>
      <c r="E199" s="31">
        <v>846</v>
      </c>
      <c r="F199" s="31">
        <v>843</v>
      </c>
      <c r="G199" s="115"/>
      <c r="H199" s="114"/>
      <c r="I199" s="114"/>
    </row>
    <row r="200" spans="1:9" s="32" customFormat="1" ht="11.25" customHeight="1" x14ac:dyDescent="0.2">
      <c r="A200" s="99"/>
      <c r="B200" s="53" t="s">
        <v>4</v>
      </c>
      <c r="C200" s="19"/>
      <c r="D200" s="40"/>
      <c r="E200" s="40"/>
      <c r="F200" s="40"/>
      <c r="G200" s="39"/>
      <c r="H200" s="45" t="s">
        <v>11</v>
      </c>
      <c r="I200" s="45"/>
    </row>
    <row r="201" spans="1:9" s="32" customFormat="1" ht="10.5" customHeight="1" x14ac:dyDescent="0.2">
      <c r="A201" s="99"/>
      <c r="B201" s="44"/>
      <c r="C201" s="44" t="s">
        <v>162</v>
      </c>
      <c r="D201" s="40">
        <v>377</v>
      </c>
      <c r="E201" s="40">
        <v>360</v>
      </c>
      <c r="F201" s="40">
        <v>340</v>
      </c>
      <c r="G201" s="39"/>
      <c r="H201" s="45" t="s">
        <v>191</v>
      </c>
      <c r="I201" s="45"/>
    </row>
    <row r="202" spans="1:9" s="32" customFormat="1" ht="10.5" customHeight="1" x14ac:dyDescent="0.2">
      <c r="A202" s="99"/>
      <c r="B202" s="44"/>
      <c r="C202" s="122" t="str">
        <f>"Random Lengths Composite"</f>
        <v>Random Lengths Composite</v>
      </c>
      <c r="D202" s="40"/>
      <c r="E202" s="40"/>
      <c r="F202" s="40"/>
      <c r="G202" s="39"/>
      <c r="H202" s="45"/>
      <c r="I202" s="45"/>
    </row>
    <row r="203" spans="1:9" s="32" customFormat="1" ht="11.25" customHeight="1" x14ac:dyDescent="0.2">
      <c r="A203" s="99"/>
      <c r="B203" s="44"/>
      <c r="C203" s="122" t="str">
        <f>"  ($US/thousand board feet) "&amp;REPT(".",150)</f>
        <v xml:space="preserve">  ($US/thousand board feet) ......................................................................................................................................................</v>
      </c>
      <c r="D203" s="40">
        <v>400</v>
      </c>
      <c r="E203" s="40">
        <v>385</v>
      </c>
      <c r="F203" s="40">
        <v>365</v>
      </c>
      <c r="G203" s="39"/>
      <c r="H203" s="45" t="s">
        <v>12</v>
      </c>
      <c r="I203" s="45"/>
    </row>
    <row r="204" spans="1:9" s="6" customFormat="1" x14ac:dyDescent="0.2">
      <c r="A204" s="66"/>
      <c r="B204" s="44"/>
      <c r="C204" s="44" t="s">
        <v>26</v>
      </c>
      <c r="D204" s="40">
        <v>858</v>
      </c>
      <c r="E204" s="40">
        <v>835</v>
      </c>
      <c r="F204" s="40">
        <v>803</v>
      </c>
      <c r="G204" s="3"/>
      <c r="H204" s="18" t="s">
        <v>89</v>
      </c>
      <c r="I204" s="12"/>
    </row>
    <row r="205" spans="1:9" s="6" customFormat="1" x14ac:dyDescent="0.2">
      <c r="A205" s="66"/>
      <c r="C205" s="44" t="s">
        <v>139</v>
      </c>
      <c r="D205" s="217"/>
      <c r="E205" s="217"/>
      <c r="F205" s="217"/>
      <c r="G205" s="3"/>
      <c r="H205" s="187" t="s">
        <v>126</v>
      </c>
      <c r="I205" s="12"/>
    </row>
    <row r="206" spans="1:9" s="6" customFormat="1" x14ac:dyDescent="0.2">
      <c r="A206" s="66"/>
      <c r="B206" s="44"/>
      <c r="C206" s="19" t="s">
        <v>168</v>
      </c>
      <c r="D206" s="40">
        <v>143</v>
      </c>
      <c r="E206" s="40">
        <v>130</v>
      </c>
      <c r="F206" s="40">
        <v>120</v>
      </c>
      <c r="G206" s="3"/>
      <c r="H206" s="18" t="s">
        <v>192</v>
      </c>
      <c r="I206" s="12"/>
    </row>
    <row r="207" spans="1:9" s="6" customFormat="1" x14ac:dyDescent="0.2">
      <c r="A207" s="66"/>
      <c r="B207" s="44"/>
      <c r="C207" s="19"/>
      <c r="D207" s="40"/>
      <c r="E207" s="40"/>
      <c r="F207" s="40"/>
      <c r="G207" s="3"/>
      <c r="H207" s="18" t="s">
        <v>193</v>
      </c>
      <c r="I207" s="12"/>
    </row>
    <row r="208" spans="1:9" s="6" customFormat="1" x14ac:dyDescent="0.2">
      <c r="A208" s="66"/>
      <c r="B208" s="52" t="s">
        <v>13</v>
      </c>
      <c r="C208" s="52"/>
      <c r="D208" s="29"/>
      <c r="E208" s="29"/>
      <c r="F208" s="29"/>
      <c r="G208" s="3"/>
      <c r="H208" s="242"/>
      <c r="I208" s="12"/>
    </row>
    <row r="209" spans="1:9" s="6" customFormat="1" ht="10.5" customHeight="1" x14ac:dyDescent="0.2">
      <c r="A209" s="66"/>
      <c r="B209" s="1"/>
      <c r="C209" s="1" t="s">
        <v>27</v>
      </c>
      <c r="D209" s="42">
        <v>44.8</v>
      </c>
      <c r="E209" s="42">
        <v>45.5</v>
      </c>
      <c r="F209" s="42">
        <v>45.3</v>
      </c>
      <c r="G209" s="3"/>
      <c r="H209" s="12" t="s">
        <v>5</v>
      </c>
      <c r="I209" s="12"/>
    </row>
    <row r="210" spans="1:9" s="6" customFormat="1" ht="10.5" customHeight="1" x14ac:dyDescent="0.2">
      <c r="A210" s="66"/>
      <c r="B210" s="1"/>
      <c r="C210" s="1" t="s">
        <v>28</v>
      </c>
      <c r="D210" s="222">
        <v>13.2</v>
      </c>
      <c r="E210" s="222">
        <v>13.5</v>
      </c>
      <c r="F210" s="222">
        <v>13.7</v>
      </c>
      <c r="G210" s="3"/>
      <c r="H210" s="12" t="s">
        <v>7</v>
      </c>
      <c r="I210" s="12"/>
    </row>
    <row r="211" spans="1:9" s="6" customFormat="1" ht="10.5" customHeight="1" x14ac:dyDescent="0.2">
      <c r="A211" s="66"/>
      <c r="B211" s="1"/>
      <c r="C211" s="1" t="s">
        <v>29</v>
      </c>
      <c r="D211" s="42">
        <v>58</v>
      </c>
      <c r="E211" s="42">
        <v>59</v>
      </c>
      <c r="F211" s="42">
        <v>59</v>
      </c>
      <c r="G211" s="3"/>
      <c r="H211" s="12" t="s">
        <v>194</v>
      </c>
      <c r="I211" s="12"/>
    </row>
    <row r="212" spans="1:9" s="6" customFormat="1" ht="10.5" customHeight="1" x14ac:dyDescent="0.2">
      <c r="A212" s="66"/>
      <c r="B212" s="1"/>
      <c r="C212" s="1" t="s">
        <v>30</v>
      </c>
      <c r="D212" s="42">
        <v>11.8</v>
      </c>
      <c r="E212" s="42">
        <v>11.4</v>
      </c>
      <c r="F212" s="42">
        <v>11.2</v>
      </c>
      <c r="G212" s="3"/>
      <c r="H212" s="12" t="s">
        <v>6</v>
      </c>
      <c r="I212" s="12"/>
    </row>
    <row r="213" spans="1:9" s="6" customFormat="1" ht="10.5" customHeight="1" x14ac:dyDescent="0.2">
      <c r="A213" s="66"/>
      <c r="B213" s="1"/>
      <c r="C213" s="1"/>
      <c r="D213" s="42"/>
      <c r="E213" s="42"/>
      <c r="F213" s="42"/>
      <c r="G213" s="3"/>
      <c r="H213" s="12" t="s">
        <v>7</v>
      </c>
      <c r="I213" s="12"/>
    </row>
    <row r="214" spans="1:9" s="6" customFormat="1" ht="10.5" customHeight="1" x14ac:dyDescent="0.2">
      <c r="A214" s="66"/>
      <c r="B214" s="52" t="s">
        <v>140</v>
      </c>
      <c r="C214" s="52"/>
      <c r="D214" s="42"/>
      <c r="E214" s="42"/>
      <c r="F214" s="42"/>
      <c r="G214" s="3"/>
      <c r="H214" s="12" t="s">
        <v>195</v>
      </c>
      <c r="I214" s="12"/>
    </row>
    <row r="215" spans="1:9" s="6" customFormat="1" ht="10.5" customHeight="1" x14ac:dyDescent="0.2">
      <c r="A215" s="66"/>
      <c r="B215" s="1"/>
      <c r="C215" s="1" t="s">
        <v>169</v>
      </c>
      <c r="D215" s="50">
        <v>13.78</v>
      </c>
      <c r="E215" s="50">
        <v>12.83</v>
      </c>
      <c r="F215" s="50">
        <v>12.8</v>
      </c>
      <c r="G215" s="3"/>
      <c r="H215" s="12" t="s">
        <v>57</v>
      </c>
      <c r="I215" s="12"/>
    </row>
    <row r="216" spans="1:9" s="6" customFormat="1" x14ac:dyDescent="0.2">
      <c r="A216" s="66"/>
      <c r="B216" s="52" t="s">
        <v>17</v>
      </c>
      <c r="C216" s="52"/>
      <c r="D216" s="236"/>
      <c r="E216" s="236"/>
      <c r="F216" s="236"/>
      <c r="G216" s="3"/>
      <c r="H216" s="12" t="s">
        <v>58</v>
      </c>
      <c r="I216" s="12"/>
    </row>
    <row r="217" spans="1:9" s="6" customFormat="1" ht="10.5" customHeight="1" x14ac:dyDescent="0.2">
      <c r="A217" s="66"/>
      <c r="B217" s="1"/>
      <c r="C217" s="1" t="s">
        <v>31</v>
      </c>
      <c r="D217" s="40">
        <v>509</v>
      </c>
      <c r="E217" s="40">
        <v>479</v>
      </c>
      <c r="F217" s="40">
        <v>485</v>
      </c>
      <c r="G217" s="3"/>
      <c r="H217" s="45" t="s">
        <v>196</v>
      </c>
      <c r="I217" s="12"/>
    </row>
    <row r="218" spans="1:9" s="6" customFormat="1" ht="10.5" customHeight="1" x14ac:dyDescent="0.2">
      <c r="A218" s="66"/>
      <c r="B218" s="1"/>
      <c r="C218" s="1" t="s">
        <v>32</v>
      </c>
      <c r="D218" s="40">
        <v>312</v>
      </c>
      <c r="E218" s="40">
        <v>300</v>
      </c>
      <c r="F218" s="40">
        <v>292</v>
      </c>
      <c r="G218" s="3"/>
      <c r="H218" s="45" t="s">
        <v>59</v>
      </c>
      <c r="I218" s="12"/>
    </row>
    <row r="219" spans="1:9" s="6" customFormat="1" ht="10.5" customHeight="1" x14ac:dyDescent="0.2">
      <c r="A219" s="66"/>
      <c r="B219" s="1"/>
      <c r="C219" s="1" t="s">
        <v>47</v>
      </c>
      <c r="D219" s="40">
        <v>28</v>
      </c>
      <c r="E219" s="40">
        <v>28</v>
      </c>
      <c r="F219" s="40">
        <v>28</v>
      </c>
      <c r="G219" s="3"/>
      <c r="H219" s="18"/>
      <c r="I219" s="12"/>
    </row>
    <row r="220" spans="1:9" s="6" customFormat="1" ht="10.5" customHeight="1" x14ac:dyDescent="0.2">
      <c r="A220" s="66"/>
      <c r="B220" s="1"/>
      <c r="C220" s="1" t="s">
        <v>74</v>
      </c>
      <c r="D220" s="40">
        <v>21</v>
      </c>
      <c r="E220" s="40">
        <v>20</v>
      </c>
      <c r="F220" s="40">
        <v>20</v>
      </c>
      <c r="G220" s="3"/>
      <c r="H220" s="18" t="s">
        <v>50</v>
      </c>
      <c r="I220" s="12"/>
    </row>
    <row r="221" spans="1:9" s="6" customFormat="1" ht="10.5" customHeight="1" x14ac:dyDescent="0.2">
      <c r="A221" s="66"/>
      <c r="B221" s="1"/>
      <c r="C221" s="1" t="s">
        <v>83</v>
      </c>
      <c r="D221" s="40">
        <v>20</v>
      </c>
      <c r="E221" s="40">
        <v>19</v>
      </c>
      <c r="F221" s="40">
        <v>18</v>
      </c>
      <c r="G221" s="3"/>
      <c r="H221" s="12" t="s">
        <v>49</v>
      </c>
      <c r="I221" s="12"/>
    </row>
    <row r="222" spans="1:9" s="6" customFormat="1" ht="12.75" customHeight="1" x14ac:dyDescent="0.2">
      <c r="A222" s="66"/>
      <c r="B222" s="20" t="s">
        <v>263</v>
      </c>
      <c r="C222" s="1"/>
      <c r="D222" s="212"/>
      <c r="E222" s="212"/>
      <c r="F222" s="212"/>
      <c r="G222" s="3"/>
      <c r="H222" s="12"/>
      <c r="I222" s="12"/>
    </row>
    <row r="223" spans="1:9" s="21" customFormat="1" ht="12.75" customHeight="1" x14ac:dyDescent="0.2">
      <c r="A223" s="33" t="s">
        <v>65</v>
      </c>
      <c r="B223" s="34"/>
      <c r="C223" s="35"/>
      <c r="D223" s="36">
        <v>467</v>
      </c>
      <c r="E223" s="36">
        <v>478</v>
      </c>
      <c r="F223" s="36">
        <v>482</v>
      </c>
      <c r="G223" s="37"/>
      <c r="H223" s="38"/>
      <c r="I223" s="38"/>
    </row>
    <row r="224" spans="1:9" s="6" customFormat="1" x14ac:dyDescent="0.2">
      <c r="A224" s="66"/>
      <c r="B224" s="112" t="s">
        <v>17</v>
      </c>
      <c r="C224" s="44"/>
      <c r="D224" s="140"/>
      <c r="E224" s="140"/>
      <c r="F224" s="140"/>
      <c r="G224" s="3"/>
      <c r="H224" s="12"/>
      <c r="I224" s="12"/>
    </row>
    <row r="225" spans="1:9" s="6" customFormat="1" collapsed="1" x14ac:dyDescent="0.2">
      <c r="A225" s="66"/>
      <c r="B225" s="44"/>
      <c r="C225" s="44" t="s">
        <v>92</v>
      </c>
      <c r="D225" s="104">
        <v>394</v>
      </c>
      <c r="E225" s="104">
        <v>410</v>
      </c>
      <c r="F225" s="104">
        <v>414</v>
      </c>
      <c r="G225" s="3"/>
      <c r="H225" s="12"/>
      <c r="I225" s="12"/>
    </row>
    <row r="226" spans="1:9" s="6" customFormat="1" x14ac:dyDescent="0.2">
      <c r="A226" s="66"/>
      <c r="B226" s="44"/>
      <c r="C226" s="44" t="s">
        <v>84</v>
      </c>
      <c r="D226" s="104">
        <v>48</v>
      </c>
      <c r="E226" s="104">
        <v>43</v>
      </c>
      <c r="F226" s="104">
        <v>43</v>
      </c>
      <c r="G226" s="3"/>
      <c r="H226" s="12"/>
      <c r="I226" s="12"/>
    </row>
    <row r="227" spans="1:9" s="6" customFormat="1" collapsed="1" x14ac:dyDescent="0.2">
      <c r="A227" s="66"/>
      <c r="B227" s="44"/>
      <c r="C227" s="39" t="s">
        <v>91</v>
      </c>
      <c r="D227" s="104">
        <v>11</v>
      </c>
      <c r="E227" s="104">
        <v>11</v>
      </c>
      <c r="F227" s="104">
        <v>11</v>
      </c>
      <c r="G227" s="3"/>
      <c r="H227" s="12"/>
      <c r="I227" s="12"/>
    </row>
    <row r="228" spans="1:9" s="6" customFormat="1" x14ac:dyDescent="0.2">
      <c r="A228" s="66"/>
      <c r="B228" s="44"/>
      <c r="C228" s="44" t="s">
        <v>84</v>
      </c>
      <c r="D228" s="104">
        <v>14</v>
      </c>
      <c r="E228" s="104">
        <v>14</v>
      </c>
      <c r="F228" s="104">
        <v>14</v>
      </c>
      <c r="G228" s="3"/>
      <c r="H228" s="12"/>
      <c r="I228" s="12"/>
    </row>
    <row r="229" spans="1:9" s="136" customFormat="1" x14ac:dyDescent="0.2">
      <c r="A229" s="66"/>
      <c r="B229" s="44"/>
      <c r="C229" s="44" t="s">
        <v>121</v>
      </c>
      <c r="D229" s="104"/>
      <c r="E229" s="104"/>
      <c r="F229" s="104"/>
      <c r="G229" s="3"/>
      <c r="H229" s="12"/>
      <c r="I229" s="135"/>
    </row>
    <row r="230" spans="1:9" s="103" customFormat="1" ht="3" customHeight="1" x14ac:dyDescent="0.2">
      <c r="A230" s="105"/>
      <c r="B230" s="106"/>
      <c r="C230" s="106"/>
      <c r="D230" s="107"/>
      <c r="E230" s="107"/>
      <c r="F230" s="107"/>
      <c r="G230" s="109"/>
      <c r="H230" s="189"/>
      <c r="I230" s="110"/>
    </row>
    <row r="231" spans="1:9" s="21" customFormat="1" ht="12.75" customHeight="1" x14ac:dyDescent="0.2">
      <c r="A231" s="33" t="s">
        <v>66</v>
      </c>
      <c r="B231" s="34"/>
      <c r="C231" s="35"/>
      <c r="D231" s="36">
        <v>10483</v>
      </c>
      <c r="E231" s="36">
        <v>9502</v>
      </c>
      <c r="F231" s="36">
        <v>9574</v>
      </c>
      <c r="G231" s="37"/>
      <c r="H231" s="38"/>
      <c r="I231" s="38"/>
    </row>
    <row r="232" spans="1:9" s="6" customFormat="1" ht="11.25" customHeight="1" x14ac:dyDescent="0.2">
      <c r="A232" s="66"/>
      <c r="B232" s="112" t="s">
        <v>17</v>
      </c>
      <c r="C232" s="44"/>
      <c r="D232" s="140"/>
      <c r="E232" s="140"/>
      <c r="F232" s="140"/>
      <c r="G232" s="3"/>
      <c r="H232" s="45"/>
      <c r="I232" s="12"/>
    </row>
    <row r="233" spans="1:9" s="6" customFormat="1" x14ac:dyDescent="0.2">
      <c r="A233" s="66"/>
      <c r="B233" s="44"/>
      <c r="C233" s="44" t="s">
        <v>80</v>
      </c>
      <c r="D233" s="104"/>
      <c r="E233" s="104"/>
      <c r="F233" s="104"/>
      <c r="G233" s="3"/>
      <c r="H233" s="45"/>
      <c r="I233" s="12"/>
    </row>
    <row r="234" spans="1:9" s="32" customFormat="1" ht="11.25" customHeight="1" x14ac:dyDescent="0.2">
      <c r="A234" s="99"/>
      <c r="B234" s="20"/>
      <c r="C234" s="141" t="s">
        <v>277</v>
      </c>
      <c r="D234" s="216">
        <v>2248</v>
      </c>
      <c r="E234" s="216">
        <v>1345</v>
      </c>
      <c r="F234" s="216">
        <v>1361</v>
      </c>
      <c r="G234" s="39"/>
      <c r="H234" s="45" t="s">
        <v>238</v>
      </c>
      <c r="I234" s="45"/>
    </row>
    <row r="235" spans="1:9" s="6" customFormat="1" x14ac:dyDescent="0.2">
      <c r="A235" s="66"/>
      <c r="B235" s="44"/>
      <c r="C235" s="143" t="str">
        <f>"Consolidated Revenue Fund "&amp;REPT(".",150)</f>
        <v>Consolidated Revenue Fund ......................................................................................................................................................</v>
      </c>
      <c r="D235" s="104">
        <v>2184</v>
      </c>
      <c r="E235" s="104">
        <v>1281</v>
      </c>
      <c r="F235" s="104">
        <v>1297</v>
      </c>
      <c r="G235" s="3"/>
      <c r="H235" s="12" t="s">
        <v>134</v>
      </c>
      <c r="I235" s="12"/>
    </row>
    <row r="236" spans="1:9" s="6" customFormat="1" x14ac:dyDescent="0.2">
      <c r="A236" s="66"/>
      <c r="B236" s="44"/>
      <c r="C236" s="149" t="str">
        <f>"MSP recoveries "&amp;REPT(".",150)</f>
        <v>MSP recoveries ......................................................................................................................................................</v>
      </c>
      <c r="D236" s="104">
        <v>64</v>
      </c>
      <c r="E236" s="104">
        <v>64</v>
      </c>
      <c r="F236" s="104">
        <v>64</v>
      </c>
      <c r="G236" s="3"/>
      <c r="H236" s="12" t="s">
        <v>239</v>
      </c>
      <c r="I236" s="12"/>
    </row>
    <row r="237" spans="1:9" s="6" customFormat="1" x14ac:dyDescent="0.2">
      <c r="A237" s="66"/>
      <c r="B237" s="44"/>
      <c r="C237" s="141" t="s">
        <v>137</v>
      </c>
      <c r="D237" s="104">
        <v>535</v>
      </c>
      <c r="E237" s="104">
        <v>542</v>
      </c>
      <c r="F237" s="104">
        <v>550</v>
      </c>
      <c r="G237" s="3"/>
      <c r="H237" s="12" t="s">
        <v>135</v>
      </c>
      <c r="I237" s="12"/>
    </row>
    <row r="238" spans="1:9" s="6" customFormat="1" x14ac:dyDescent="0.2">
      <c r="A238" s="66"/>
      <c r="B238" s="44"/>
      <c r="C238" s="141" t="str">
        <f>"    Other Consolidated Revenue Fund "&amp;REPT(".",150)</f>
        <v xml:space="preserve">    Other Consolidated Revenue Fund ......................................................................................................................................................</v>
      </c>
      <c r="D238" s="104">
        <v>446</v>
      </c>
      <c r="E238" s="104">
        <v>417</v>
      </c>
      <c r="F238" s="104">
        <v>418</v>
      </c>
      <c r="G238" s="3"/>
      <c r="H238" s="12"/>
      <c r="I238" s="12"/>
    </row>
    <row r="239" spans="1:9" s="6" customFormat="1" x14ac:dyDescent="0.2">
      <c r="A239" s="66"/>
      <c r="B239" s="44"/>
      <c r="C239" s="147" t="str">
        <f>"Summary consolidation eliminations"&amp;REPT(".",150)</f>
        <v>Summary consolidation eliminations......................................................................................................................................................</v>
      </c>
      <c r="D239" s="216">
        <v>-14</v>
      </c>
      <c r="E239" s="216">
        <v>-15</v>
      </c>
      <c r="F239" s="216">
        <v>-15</v>
      </c>
      <c r="G239" s="144"/>
      <c r="H239" s="188"/>
      <c r="I239" s="12"/>
    </row>
    <row r="240" spans="1:9" s="6" customFormat="1" ht="9.75" customHeight="1" x14ac:dyDescent="0.2">
      <c r="A240" s="66"/>
      <c r="B240" s="44"/>
      <c r="C240" s="141" t="str">
        <f>"    Other recoveries "&amp;REPT(".",150)</f>
        <v xml:space="preserve">    Other recoveries ......................................................................................................................................................</v>
      </c>
      <c r="D240" s="104">
        <v>107</v>
      </c>
      <c r="E240" s="104">
        <v>106</v>
      </c>
      <c r="F240" s="104">
        <v>106</v>
      </c>
      <c r="G240" s="144"/>
      <c r="H240" s="188"/>
      <c r="I240" s="12"/>
    </row>
    <row r="241" spans="1:9" s="32" customFormat="1" ht="10.5" customHeight="1" x14ac:dyDescent="0.2">
      <c r="A241" s="99"/>
      <c r="B241" s="20"/>
      <c r="C241" s="147" t="str">
        <f>"Crown corporations and agencies "&amp;REPT(".",150)</f>
        <v>Crown corporations and agencies ......................................................................................................................................................</v>
      </c>
      <c r="D241" s="216">
        <v>122</v>
      </c>
      <c r="E241" s="216">
        <v>123</v>
      </c>
      <c r="F241" s="216">
        <v>90</v>
      </c>
      <c r="G241" s="148"/>
      <c r="H241" s="188"/>
      <c r="I241" s="45"/>
    </row>
    <row r="242" spans="1:9" s="32" customFormat="1" ht="10.5" customHeight="1" x14ac:dyDescent="0.2">
      <c r="A242" s="99"/>
      <c r="B242" s="20"/>
      <c r="C242" s="147" t="s">
        <v>67</v>
      </c>
      <c r="D242" s="104">
        <v>1949</v>
      </c>
      <c r="E242" s="104">
        <v>2027</v>
      </c>
      <c r="F242" s="104">
        <v>2096</v>
      </c>
      <c r="G242" s="148"/>
      <c r="H242" s="45"/>
      <c r="I242" s="45"/>
    </row>
    <row r="243" spans="1:9" s="6" customFormat="1" ht="11.25" customHeight="1" x14ac:dyDescent="0.2">
      <c r="A243" s="66"/>
      <c r="B243" s="44"/>
      <c r="C243" s="147" t="s">
        <v>141</v>
      </c>
      <c r="D243" s="104">
        <v>390</v>
      </c>
      <c r="E243" s="104">
        <v>389</v>
      </c>
      <c r="F243" s="104">
        <v>390</v>
      </c>
      <c r="G243" s="144"/>
      <c r="H243" s="12"/>
      <c r="I243" s="12"/>
    </row>
    <row r="244" spans="1:9" s="6" customFormat="1" ht="9.75" customHeight="1" x14ac:dyDescent="0.2">
      <c r="A244" s="66"/>
      <c r="B244" s="44"/>
      <c r="C244" s="147" t="str">
        <f>"School Districts "&amp;REPT(".",150)</f>
        <v>School Districts ......................................................................................................................................................</v>
      </c>
      <c r="D244" s="104">
        <v>279</v>
      </c>
      <c r="E244" s="104">
        <v>295</v>
      </c>
      <c r="F244" s="104">
        <v>311</v>
      </c>
      <c r="G244" s="144"/>
      <c r="H244" s="12"/>
      <c r="I244" s="12"/>
    </row>
    <row r="245" spans="1:9" s="6" customFormat="1" x14ac:dyDescent="0.2">
      <c r="A245" s="66"/>
      <c r="B245" s="44"/>
      <c r="C245" s="150" t="s">
        <v>69</v>
      </c>
      <c r="D245" s="104"/>
      <c r="E245" s="104"/>
      <c r="F245" s="104"/>
      <c r="G245" s="144"/>
      <c r="H245" s="12"/>
      <c r="I245" s="12"/>
    </row>
    <row r="246" spans="1:9" s="32" customFormat="1" ht="11.25" customHeight="1" x14ac:dyDescent="0.2">
      <c r="A246" s="99"/>
      <c r="B246" s="20"/>
      <c r="C246" s="151" t="str">
        <f>"Consolidated Revenue Fund "&amp;REPT(".",150)</f>
        <v>Consolidated Revenue Fund ......................................................................................................................................................</v>
      </c>
      <c r="D246" s="104">
        <v>113</v>
      </c>
      <c r="E246" s="104">
        <v>120</v>
      </c>
      <c r="F246" s="104">
        <v>130</v>
      </c>
      <c r="G246" s="148"/>
      <c r="H246" s="198"/>
      <c r="I246" s="45"/>
    </row>
    <row r="247" spans="1:9" s="32" customFormat="1" ht="11.25" customHeight="1" x14ac:dyDescent="0.2">
      <c r="A247" s="99"/>
      <c r="B247" s="20"/>
      <c r="C247" s="147" t="str">
        <f>"Fiscal agency loans &amp; sinking funds earnings"&amp;REPT(".",150)</f>
        <v>Fiscal agency loans &amp; sinking funds earnings......................................................................................................................................................</v>
      </c>
      <c r="D247" s="216">
        <v>938</v>
      </c>
      <c r="E247" s="216">
        <v>932</v>
      </c>
      <c r="F247" s="216">
        <v>938</v>
      </c>
      <c r="G247" s="148"/>
      <c r="H247" s="191"/>
      <c r="I247" s="45"/>
    </row>
    <row r="248" spans="1:9" s="32" customFormat="1" ht="11.25" customHeight="1" x14ac:dyDescent="0.2">
      <c r="A248" s="99"/>
      <c r="B248" s="20"/>
      <c r="C248" s="147" t="str">
        <f>"Summary consolidation eliminations"&amp;REPT(".",150)</f>
        <v>Summary consolidation eliminations......................................................................................................................................................</v>
      </c>
      <c r="D248" s="216">
        <v>-88</v>
      </c>
      <c r="E248" s="216">
        <v>-87</v>
      </c>
      <c r="F248" s="216">
        <v>-93</v>
      </c>
      <c r="G248" s="148"/>
      <c r="H248" s="191"/>
      <c r="I248" s="45"/>
    </row>
    <row r="249" spans="1:9" s="32" customFormat="1" ht="11.25" customHeight="1" x14ac:dyDescent="0.2">
      <c r="A249" s="99"/>
      <c r="B249" s="20"/>
      <c r="C249" s="147" t="str">
        <f>"Crown corporations and agencies"&amp;REPT(".",150)</f>
        <v>Crown corporations and agencies......................................................................................................................................................</v>
      </c>
      <c r="D249" s="216">
        <v>29</v>
      </c>
      <c r="E249" s="216">
        <v>25</v>
      </c>
      <c r="F249" s="216">
        <v>28</v>
      </c>
      <c r="G249" s="148"/>
      <c r="H249" s="188"/>
      <c r="I249" s="45"/>
    </row>
    <row r="250" spans="1:9" s="32" customFormat="1" ht="11.25" customHeight="1" x14ac:dyDescent="0.2">
      <c r="A250" s="99"/>
      <c r="B250" s="20"/>
      <c r="C250" s="147" t="str">
        <f>"SUCH sector agencies "&amp;REPT(".",150)</f>
        <v>SUCH sector agencies ......................................................................................................................................................</v>
      </c>
      <c r="D250" s="216">
        <v>191</v>
      </c>
      <c r="E250" s="216">
        <v>194</v>
      </c>
      <c r="F250" s="216">
        <v>197</v>
      </c>
      <c r="G250" s="148"/>
      <c r="H250" s="188"/>
      <c r="I250" s="45"/>
    </row>
    <row r="251" spans="1:9" s="6" customFormat="1" ht="12.75" customHeight="1" collapsed="1" x14ac:dyDescent="0.2">
      <c r="A251" s="66"/>
      <c r="B251" s="44"/>
      <c r="C251" s="150" t="s">
        <v>68</v>
      </c>
      <c r="D251" s="104">
        <v>1032</v>
      </c>
      <c r="E251" s="104">
        <v>1053</v>
      </c>
      <c r="F251" s="104">
        <v>1068</v>
      </c>
      <c r="G251" s="144"/>
      <c r="H251" s="188"/>
      <c r="I251" s="12"/>
    </row>
    <row r="252" spans="1:9" s="6" customFormat="1" ht="11.25" customHeight="1" collapsed="1" x14ac:dyDescent="0.2">
      <c r="A252" s="66"/>
      <c r="B252" s="44"/>
      <c r="C252" s="148" t="s">
        <v>122</v>
      </c>
      <c r="D252" s="104">
        <v>2206</v>
      </c>
      <c r="E252" s="104">
        <v>2036</v>
      </c>
      <c r="F252" s="104">
        <v>1999</v>
      </c>
      <c r="G252" s="144"/>
      <c r="H252" s="188"/>
      <c r="I252" s="12"/>
    </row>
    <row r="253" spans="1:9" s="103" customFormat="1" ht="3.75" customHeight="1" x14ac:dyDescent="0.2">
      <c r="A253" s="105"/>
      <c r="B253" s="106"/>
      <c r="C253" s="247"/>
      <c r="D253" s="215"/>
      <c r="E253" s="215"/>
      <c r="F253" s="215"/>
      <c r="G253" s="152"/>
      <c r="H253" s="199"/>
      <c r="I253" s="110"/>
    </row>
    <row r="254" spans="1:9" s="6" customFormat="1" x14ac:dyDescent="0.2">
      <c r="A254" s="75"/>
      <c r="B254" s="94"/>
      <c r="C254" s="153"/>
      <c r="D254" s="95"/>
      <c r="E254" s="95"/>
      <c r="F254" s="95"/>
      <c r="G254" s="154"/>
      <c r="H254" s="154"/>
      <c r="I254" s="65"/>
    </row>
    <row r="255" spans="1:9" s="6" customFormat="1" ht="4.5" customHeight="1" x14ac:dyDescent="0.2">
      <c r="A255" s="1"/>
      <c r="B255" s="2"/>
      <c r="C255" s="155"/>
      <c r="D255" s="54"/>
      <c r="E255" s="54"/>
      <c r="F255" s="54"/>
      <c r="G255" s="144"/>
      <c r="H255" s="144"/>
      <c r="I255" s="3"/>
    </row>
    <row r="256" spans="1:9" s="5" customFormat="1" ht="17.25" customHeight="1" x14ac:dyDescent="0.2">
      <c r="A256" s="77" t="s">
        <v>243</v>
      </c>
      <c r="B256" s="240"/>
      <c r="C256" s="240"/>
      <c r="D256" s="76"/>
      <c r="E256" s="76"/>
      <c r="F256" s="76"/>
      <c r="G256" s="240"/>
      <c r="H256" s="240"/>
    </row>
    <row r="257" spans="1:9" s="4" customFormat="1" ht="21" customHeight="1" x14ac:dyDescent="0.2">
      <c r="A257" s="8"/>
      <c r="B257" s="4" t="s">
        <v>51</v>
      </c>
      <c r="C257" s="10"/>
      <c r="D257" s="848" t="s">
        <v>178</v>
      </c>
      <c r="E257" s="848" t="s">
        <v>146</v>
      </c>
      <c r="F257" s="848" t="s">
        <v>179</v>
      </c>
      <c r="H257" s="129"/>
      <c r="I257" s="9"/>
    </row>
    <row r="258" spans="1:9" s="4" customFormat="1" ht="12.75" customHeight="1" x14ac:dyDescent="0.2">
      <c r="A258" s="132"/>
      <c r="B258" s="11" t="s">
        <v>52</v>
      </c>
      <c r="C258" s="11"/>
      <c r="D258" s="849"/>
      <c r="E258" s="849"/>
      <c r="F258" s="849"/>
      <c r="G258" s="11"/>
      <c r="H258" s="186" t="s">
        <v>180</v>
      </c>
      <c r="I258" s="133"/>
    </row>
    <row r="259" spans="1:9" s="32" customFormat="1" ht="15" customHeight="1" x14ac:dyDescent="0.2">
      <c r="A259" s="101" t="s">
        <v>43</v>
      </c>
      <c r="B259" s="116"/>
      <c r="C259" s="162"/>
      <c r="D259" s="31">
        <v>6672</v>
      </c>
      <c r="E259" s="31">
        <v>6902</v>
      </c>
      <c r="F259" s="31">
        <v>7164</v>
      </c>
      <c r="G259" s="163"/>
      <c r="H259" s="200"/>
      <c r="I259" s="114"/>
    </row>
    <row r="260" spans="1:9" s="17" customFormat="1" ht="1.5" customHeight="1" x14ac:dyDescent="0.2">
      <c r="A260" s="49"/>
      <c r="B260" s="48"/>
      <c r="C260" s="156"/>
      <c r="D260" s="214"/>
      <c r="E260" s="214"/>
      <c r="F260" s="214"/>
      <c r="G260" s="157"/>
      <c r="H260" s="192"/>
      <c r="I260" s="22"/>
    </row>
    <row r="261" spans="1:9" s="6" customFormat="1" x14ac:dyDescent="0.2">
      <c r="A261" s="66"/>
      <c r="B261" s="52"/>
      <c r="C261" s="158" t="s">
        <v>34</v>
      </c>
      <c r="D261" s="29"/>
      <c r="E261" s="29"/>
      <c r="F261" s="29"/>
      <c r="G261" s="144"/>
      <c r="H261" s="192"/>
      <c r="I261" s="12"/>
    </row>
    <row r="262" spans="1:9" s="6" customFormat="1" ht="10.5" customHeight="1" x14ac:dyDescent="0.2">
      <c r="A262" s="66"/>
      <c r="B262" s="1"/>
      <c r="C262" s="159" t="str">
        <f xml:space="preserve"> "   Canada Health Transfer (CHT) "&amp;REPT(".",150)</f>
        <v xml:space="preserve">   Canada Health Transfer (CHT) ......................................................................................................................................................</v>
      </c>
      <c r="D262" s="215">
        <v>37150</v>
      </c>
      <c r="E262" s="215">
        <v>38423</v>
      </c>
      <c r="F262" s="215">
        <v>39917</v>
      </c>
      <c r="G262" s="144"/>
      <c r="H262" s="202"/>
      <c r="I262" s="12"/>
    </row>
    <row r="263" spans="1:9" s="6" customFormat="1" ht="10.5" customHeight="1" x14ac:dyDescent="0.2">
      <c r="A263" s="66"/>
      <c r="B263" s="1"/>
      <c r="C263" s="142" t="str">
        <f>"   Annual growth "&amp;REPT(".",150)</f>
        <v xml:space="preserve">   Annual growth ......................................................................................................................................................</v>
      </c>
      <c r="D263" s="119">
        <v>2.9998890983697457E-2</v>
      </c>
      <c r="E263" s="119">
        <v>3.4266487213997276E-2</v>
      </c>
      <c r="F263" s="119">
        <v>3.8882960726648097E-2</v>
      </c>
      <c r="G263" s="144"/>
      <c r="H263" s="202"/>
      <c r="I263" s="12"/>
    </row>
    <row r="264" spans="1:9" s="6" customFormat="1" ht="10.5" customHeight="1" x14ac:dyDescent="0.2">
      <c r="A264" s="66"/>
      <c r="B264" s="1"/>
      <c r="C264" s="159" t="str">
        <f>"   Canada Social Transfer (CST) "&amp;REPT(".",150)</f>
        <v xml:space="preserve">   Canada Social Transfer (CST) ......................................................................................................................................................</v>
      </c>
      <c r="D264" s="215">
        <v>13748</v>
      </c>
      <c r="E264" s="215">
        <v>14161</v>
      </c>
      <c r="F264" s="215">
        <v>14586</v>
      </c>
      <c r="G264" s="144"/>
      <c r="H264" s="201"/>
      <c r="I264" s="12"/>
    </row>
    <row r="265" spans="1:9" s="6" customFormat="1" ht="10.5" customHeight="1" x14ac:dyDescent="0.2">
      <c r="A265" s="66"/>
      <c r="B265" s="1"/>
      <c r="C265" s="160" t="s">
        <v>105</v>
      </c>
      <c r="D265" s="209">
        <v>0.13108</v>
      </c>
      <c r="E265" s="209">
        <v>0.13125000000000001</v>
      </c>
      <c r="F265" s="209">
        <v>0.13144</v>
      </c>
      <c r="G265" s="144"/>
      <c r="H265" s="187" t="s">
        <v>240</v>
      </c>
      <c r="I265" s="12"/>
    </row>
    <row r="266" spans="1:9" s="6" customFormat="1" ht="10.5" customHeight="1" x14ac:dyDescent="0.2">
      <c r="A266" s="66"/>
      <c r="B266" s="1"/>
      <c r="C266" s="160"/>
      <c r="D266" s="209"/>
      <c r="E266" s="209"/>
      <c r="F266" s="209"/>
      <c r="G266" s="144"/>
      <c r="H266" s="18" t="s">
        <v>241</v>
      </c>
      <c r="I266" s="12"/>
    </row>
    <row r="267" spans="1:9" s="6" customFormat="1" ht="10.5" customHeight="1" x14ac:dyDescent="0.2">
      <c r="A267" s="66"/>
      <c r="B267" s="52"/>
      <c r="C267" s="52" t="s">
        <v>19</v>
      </c>
      <c r="D267" s="40"/>
      <c r="E267" s="40"/>
      <c r="F267" s="40"/>
      <c r="G267" s="3"/>
      <c r="H267" s="187" t="s">
        <v>151</v>
      </c>
      <c r="I267" s="12"/>
    </row>
    <row r="268" spans="1:9" s="6" customFormat="1" ht="10.5" customHeight="1" x14ac:dyDescent="0.2">
      <c r="A268" s="66"/>
      <c r="B268" s="1"/>
      <c r="C268" s="122" t="str">
        <f>"   CHT "&amp;REPT(".",150)</f>
        <v xml:space="preserve">   CHT ......................................................................................................................................................</v>
      </c>
      <c r="D268" s="215">
        <v>4870</v>
      </c>
      <c r="E268" s="215">
        <v>5043</v>
      </c>
      <c r="F268" s="215">
        <v>5247</v>
      </c>
      <c r="G268" s="3"/>
      <c r="H268" s="202"/>
      <c r="I268" s="12"/>
    </row>
    <row r="269" spans="1:9" s="6" customFormat="1" ht="10.5" customHeight="1" x14ac:dyDescent="0.2">
      <c r="A269" s="66"/>
      <c r="B269" s="1"/>
      <c r="C269" s="122" t="str">
        <f>"   CST "&amp;REPT(".",150)</f>
        <v xml:space="preserve">   CST ......................................................................................................................................................</v>
      </c>
      <c r="D269" s="215">
        <v>1802</v>
      </c>
      <c r="E269" s="215">
        <v>1859</v>
      </c>
      <c r="F269" s="215">
        <v>1917</v>
      </c>
      <c r="G269" s="3"/>
      <c r="H269" s="201"/>
      <c r="I269" s="12"/>
    </row>
    <row r="270" spans="1:9" s="32" customFormat="1" ht="11.25" customHeight="1" x14ac:dyDescent="0.2">
      <c r="A270" s="99"/>
      <c r="B270" s="20"/>
      <c r="C270" s="122" t="str">
        <f>"   Prior-year adjustments "</f>
        <v xml:space="preserve">   Prior-year adjustments </v>
      </c>
      <c r="D270" s="215">
        <v>0</v>
      </c>
      <c r="E270" s="215" t="s">
        <v>125</v>
      </c>
      <c r="F270" s="215" t="s">
        <v>125</v>
      </c>
      <c r="G270" s="39" t="s">
        <v>125</v>
      </c>
      <c r="H270" s="202"/>
      <c r="I270" s="45"/>
    </row>
    <row r="271" spans="1:9" s="6" customFormat="1" ht="6" customHeight="1" x14ac:dyDescent="0.2">
      <c r="A271" s="66"/>
      <c r="B271" s="1"/>
      <c r="C271" s="142"/>
      <c r="D271" s="215"/>
      <c r="E271" s="215"/>
      <c r="F271" s="215"/>
      <c r="G271" s="3"/>
      <c r="H271" s="18"/>
      <c r="I271" s="12"/>
    </row>
    <row r="272" spans="1:9" s="6" customFormat="1" ht="5.25" customHeight="1" x14ac:dyDescent="0.2">
      <c r="A272" s="74"/>
      <c r="B272" s="13"/>
      <c r="C272" s="13"/>
      <c r="D272" s="212"/>
      <c r="E272" s="212"/>
      <c r="F272" s="212"/>
      <c r="G272" s="15"/>
      <c r="H272" s="14"/>
      <c r="I272" s="14"/>
    </row>
    <row r="273" spans="1:9" s="32" customFormat="1" ht="15" customHeight="1" x14ac:dyDescent="0.2">
      <c r="A273" s="33" t="s">
        <v>55</v>
      </c>
      <c r="B273" s="34"/>
      <c r="C273" s="35"/>
      <c r="D273" s="36">
        <v>1700</v>
      </c>
      <c r="E273" s="36">
        <v>1663</v>
      </c>
      <c r="F273" s="36">
        <v>1574</v>
      </c>
      <c r="G273" s="37"/>
      <c r="H273" s="38"/>
      <c r="I273" s="38"/>
    </row>
    <row r="274" spans="1:9" s="6" customFormat="1" ht="10.5" customHeight="1" x14ac:dyDescent="0.2">
      <c r="A274" s="66"/>
      <c r="B274" s="52" t="s">
        <v>17</v>
      </c>
      <c r="C274" s="52"/>
      <c r="D274" s="40"/>
      <c r="E274" s="40"/>
      <c r="F274" s="40"/>
      <c r="G274" s="3"/>
      <c r="H274" s="45"/>
      <c r="I274" s="12"/>
    </row>
    <row r="275" spans="1:9" s="32" customFormat="1" ht="3.75" customHeight="1" x14ac:dyDescent="0.2">
      <c r="A275" s="99"/>
      <c r="B275" s="20"/>
      <c r="C275" s="125"/>
      <c r="D275" s="215"/>
      <c r="E275" s="215"/>
      <c r="F275" s="215"/>
      <c r="G275" s="39"/>
      <c r="H275" s="45"/>
      <c r="I275" s="45"/>
    </row>
    <row r="276" spans="1:9" s="32" customFormat="1" ht="11.25" customHeight="1" x14ac:dyDescent="0.2">
      <c r="A276" s="99"/>
      <c r="B276" s="20"/>
      <c r="C276" s="125" t="str">
        <f>"Disaster Financial Assistance "&amp;REPT(".",150)</f>
        <v>Disaster Financial Assistance ......................................................................................................................................................</v>
      </c>
      <c r="D276" s="215">
        <v>18</v>
      </c>
      <c r="E276" s="215">
        <v>20</v>
      </c>
      <c r="F276" s="215">
        <v>8</v>
      </c>
      <c r="G276" s="39"/>
      <c r="H276" s="45"/>
      <c r="I276" s="45"/>
    </row>
    <row r="277" spans="1:9" s="32" customFormat="1" ht="11.25" customHeight="1" x14ac:dyDescent="0.2">
      <c r="A277" s="99"/>
      <c r="B277" s="20"/>
      <c r="C277" s="125" t="str">
        <f>"Other Consolidated Revenue Fund "&amp;REPT(".",150)</f>
        <v>Other Consolidated Revenue Fund ......................................................................................................................................................</v>
      </c>
      <c r="D277" s="215">
        <v>138</v>
      </c>
      <c r="E277" s="215">
        <v>138</v>
      </c>
      <c r="F277" s="215">
        <v>139</v>
      </c>
      <c r="G277" s="39"/>
      <c r="H277" s="45"/>
      <c r="I277" s="45"/>
    </row>
    <row r="278" spans="1:9" s="32" customFormat="1" ht="11.25" customHeight="1" x14ac:dyDescent="0.2">
      <c r="A278" s="99"/>
      <c r="B278" s="20"/>
      <c r="C278" s="125" t="s">
        <v>272</v>
      </c>
      <c r="D278" s="215"/>
      <c r="E278" s="215"/>
      <c r="F278" s="215"/>
      <c r="G278" s="39"/>
      <c r="H278" s="45"/>
      <c r="I278" s="45"/>
    </row>
    <row r="279" spans="1:9" s="32" customFormat="1" ht="11.25" customHeight="1" x14ac:dyDescent="0.2">
      <c r="A279" s="99"/>
      <c r="B279" s="20"/>
      <c r="C279" s="125" t="str">
        <f>"    Labour Market Development Agreement "&amp;REPT(".",150)</f>
        <v xml:space="preserve">    Labour Market Development Agreement ......................................................................................................................................................</v>
      </c>
      <c r="D279" s="215">
        <v>299</v>
      </c>
      <c r="E279" s="215">
        <v>298</v>
      </c>
      <c r="F279" s="215">
        <v>298</v>
      </c>
      <c r="G279" s="39"/>
      <c r="H279" s="45"/>
      <c r="I279" s="45"/>
    </row>
    <row r="280" spans="1:9" s="32" customFormat="1" ht="11.25" customHeight="1" x14ac:dyDescent="0.2">
      <c r="A280" s="99"/>
      <c r="B280" s="20"/>
      <c r="C280" s="145" t="str">
        <f>"    Labour Market and Skills Training Program "&amp;REPT(".",150)</f>
        <v xml:space="preserve">    Labour Market and Skills Training Program ......................................................................................................................................................</v>
      </c>
      <c r="D280" s="215">
        <v>65</v>
      </c>
      <c r="E280" s="215">
        <v>65</v>
      </c>
      <c r="F280" s="215">
        <v>65</v>
      </c>
      <c r="G280" s="39"/>
      <c r="H280" s="224"/>
      <c r="I280" s="45"/>
    </row>
    <row r="281" spans="1:9" s="32" customFormat="1" ht="11.25" customHeight="1" x14ac:dyDescent="0.2">
      <c r="A281" s="99"/>
      <c r="B281" s="20"/>
      <c r="C281" s="145" t="s">
        <v>273</v>
      </c>
      <c r="D281" s="215">
        <v>26</v>
      </c>
      <c r="E281" s="215">
        <v>78</v>
      </c>
      <c r="F281" s="215">
        <v>85</v>
      </c>
      <c r="G281" s="39"/>
      <c r="H281" s="224"/>
      <c r="I281" s="45"/>
    </row>
    <row r="282" spans="1:9" s="32" customFormat="1" ht="11.25" customHeight="1" x14ac:dyDescent="0.2">
      <c r="A282" s="99"/>
      <c r="B282" s="20"/>
      <c r="C282" s="145" t="s">
        <v>274</v>
      </c>
      <c r="D282" s="215">
        <v>13</v>
      </c>
      <c r="E282" s="215">
        <v>33</v>
      </c>
      <c r="F282" s="215">
        <v>59</v>
      </c>
      <c r="G282" s="39"/>
      <c r="H282" s="224"/>
      <c r="I282" s="45"/>
    </row>
    <row r="283" spans="1:9" s="32" customFormat="1" ht="11.25" customHeight="1" x14ac:dyDescent="0.2">
      <c r="A283" s="99"/>
      <c r="B283" s="20"/>
      <c r="C283" s="145" t="s">
        <v>275</v>
      </c>
      <c r="D283" s="215">
        <v>10</v>
      </c>
      <c r="E283" s="215">
        <v>0</v>
      </c>
      <c r="F283" s="215">
        <v>0</v>
      </c>
      <c r="G283" s="39"/>
      <c r="H283" s="224"/>
      <c r="I283" s="45"/>
    </row>
    <row r="284" spans="1:9" s="32" customFormat="1" ht="11.25" customHeight="1" x14ac:dyDescent="0.2">
      <c r="A284" s="99"/>
      <c r="B284" s="20"/>
      <c r="C284" s="145" t="str">
        <f>"    Family Support and Children in Care "&amp;REPT(".",150)</f>
        <v xml:space="preserve">    Family Support and Children in Care ......................................................................................................................................................</v>
      </c>
      <c r="D284" s="215">
        <v>49</v>
      </c>
      <c r="E284" s="215">
        <v>49</v>
      </c>
      <c r="F284" s="215">
        <v>49</v>
      </c>
      <c r="G284" s="39"/>
      <c r="H284" s="45"/>
      <c r="I284" s="45"/>
    </row>
    <row r="285" spans="1:9" s="32" customFormat="1" ht="11.25" customHeight="1" x14ac:dyDescent="0.2">
      <c r="A285" s="99"/>
      <c r="B285" s="20"/>
      <c r="C285" s="145" t="str">
        <f>"    Youth Justice Services "&amp;REPT(".",150)</f>
        <v xml:space="preserve">    Youth Justice Services ......................................................................................................................................................</v>
      </c>
      <c r="D285" s="215">
        <v>18</v>
      </c>
      <c r="E285" s="215">
        <v>18</v>
      </c>
      <c r="F285" s="215">
        <v>18</v>
      </c>
      <c r="G285" s="39"/>
      <c r="H285" s="45"/>
      <c r="I285" s="45"/>
    </row>
    <row r="286" spans="1:9" s="32" customFormat="1" ht="11.25" customHeight="1" x14ac:dyDescent="0.2">
      <c r="A286" s="99"/>
      <c r="B286" s="20"/>
      <c r="C286" s="145" t="str">
        <f>"    Emergency Management "&amp;REPT(".",150)</f>
        <v xml:space="preserve">    Emergency Management ......................................................................................................................................................</v>
      </c>
      <c r="D286" s="215">
        <v>11</v>
      </c>
      <c r="E286" s="215">
        <v>11</v>
      </c>
      <c r="F286" s="215">
        <v>11</v>
      </c>
      <c r="G286" s="39"/>
      <c r="H286" s="45"/>
      <c r="I286" s="45"/>
    </row>
    <row r="287" spans="1:9" s="32" customFormat="1" ht="11.25" customHeight="1" x14ac:dyDescent="0.2">
      <c r="A287" s="99"/>
      <c r="B287" s="20"/>
      <c r="C287" s="145" t="str">
        <f>"    Local government services and transfers "&amp;REPT(".",150)</f>
        <v xml:space="preserve">    Local government services and transfers ......................................................................................................................................................</v>
      </c>
      <c r="D287" s="215">
        <v>71</v>
      </c>
      <c r="E287" s="215">
        <v>1</v>
      </c>
      <c r="F287" s="215">
        <v>1</v>
      </c>
      <c r="G287" s="39"/>
      <c r="H287" s="45"/>
      <c r="I287" s="45"/>
    </row>
    <row r="288" spans="1:9" s="32" customFormat="1" ht="11.25" customHeight="1" x14ac:dyDescent="0.2">
      <c r="A288" s="99"/>
      <c r="B288" s="20"/>
      <c r="C288" s="146" t="str">
        <f>"    Other recoveries"&amp;REPT(".",150)</f>
        <v xml:space="preserve">    Other recoveries......................................................................................................................................................</v>
      </c>
      <c r="D288" s="215">
        <v>128</v>
      </c>
      <c r="E288" s="215">
        <v>178</v>
      </c>
      <c r="F288" s="215">
        <v>92</v>
      </c>
      <c r="G288" s="39"/>
      <c r="H288" s="190"/>
      <c r="I288" s="45"/>
    </row>
    <row r="289" spans="1:9" s="32" customFormat="1" ht="11.25" customHeight="1" x14ac:dyDescent="0.2">
      <c r="A289" s="99"/>
      <c r="B289" s="20"/>
      <c r="C289" s="145" t="str">
        <f>"Crown corporations and agencies "&amp;REPT(".",150)</f>
        <v>Crown corporations and agencies ......................................................................................................................................................</v>
      </c>
      <c r="D289" s="215">
        <v>301</v>
      </c>
      <c r="E289" s="215">
        <v>218</v>
      </c>
      <c r="F289" s="215">
        <v>186</v>
      </c>
      <c r="G289" s="39"/>
      <c r="H289" s="12"/>
      <c r="I289" s="45"/>
    </row>
    <row r="290" spans="1:9" s="32" customFormat="1" ht="11.25" customHeight="1" x14ac:dyDescent="0.2">
      <c r="A290" s="99"/>
      <c r="B290" s="20"/>
      <c r="C290" s="145" t="str">
        <f>"Post-secondary institutions "&amp;REPT(".",150)</f>
        <v>Post-secondary institutions ......................................................................................................................................................</v>
      </c>
      <c r="D290" s="215">
        <v>458</v>
      </c>
      <c r="E290" s="215">
        <v>466</v>
      </c>
      <c r="F290" s="215">
        <v>473</v>
      </c>
      <c r="G290" s="39"/>
      <c r="H290" s="12"/>
      <c r="I290" s="45"/>
    </row>
    <row r="291" spans="1:9" s="32" customFormat="1" ht="11.25" customHeight="1" x14ac:dyDescent="0.2">
      <c r="A291" s="99"/>
      <c r="B291" s="20"/>
      <c r="C291" s="145" t="str">
        <f>"Other SUCH sector agencies"&amp;REPT(".",150)</f>
        <v>Other SUCH sector agencies......................................................................................................................................................</v>
      </c>
      <c r="D291" s="215">
        <v>95</v>
      </c>
      <c r="E291" s="215">
        <v>90</v>
      </c>
      <c r="F291" s="215">
        <v>90</v>
      </c>
      <c r="G291" s="39"/>
      <c r="H291" s="12"/>
      <c r="I291" s="45"/>
    </row>
    <row r="292" spans="1:9" s="32" customFormat="1" ht="3.75" customHeight="1" x14ac:dyDescent="0.2">
      <c r="A292" s="82"/>
      <c r="B292" s="79"/>
      <c r="C292" s="80"/>
      <c r="D292" s="126"/>
      <c r="E292" s="126"/>
      <c r="F292" s="126"/>
      <c r="G292" s="84"/>
      <c r="H292" s="193"/>
      <c r="I292" s="81"/>
    </row>
    <row r="293" spans="1:9" s="21" customFormat="1" ht="15.75" customHeight="1" x14ac:dyDescent="0.2">
      <c r="A293" s="64" t="s">
        <v>41</v>
      </c>
      <c r="B293" s="55"/>
      <c r="C293" s="56"/>
      <c r="D293" s="213"/>
      <c r="E293" s="213"/>
      <c r="F293" s="213"/>
      <c r="G293" s="57"/>
      <c r="H293" s="58"/>
      <c r="I293" s="58"/>
    </row>
    <row r="294" spans="1:9" s="63" customFormat="1" ht="11.25" customHeight="1" x14ac:dyDescent="0.2">
      <c r="A294" s="86"/>
      <c r="B294" s="87"/>
      <c r="C294" s="87" t="s">
        <v>44</v>
      </c>
      <c r="D294" s="46">
        <v>6834</v>
      </c>
      <c r="E294" s="46">
        <v>6898</v>
      </c>
      <c r="F294" s="46">
        <v>6910</v>
      </c>
      <c r="G294" s="88"/>
      <c r="H294" s="203"/>
      <c r="I294" s="89"/>
    </row>
    <row r="295" spans="1:9" s="63" customFormat="1" ht="2.4500000000000002" customHeight="1" x14ac:dyDescent="0.2">
      <c r="A295" s="59"/>
      <c r="B295" s="60"/>
      <c r="C295" s="60"/>
      <c r="D295" s="230"/>
      <c r="E295" s="230"/>
      <c r="F295" s="230"/>
      <c r="G295" s="61"/>
      <c r="H295" s="204"/>
      <c r="I295" s="62"/>
    </row>
    <row r="296" spans="1:9" s="6" customFormat="1" ht="15" customHeight="1" x14ac:dyDescent="0.2">
      <c r="A296" s="66"/>
      <c r="B296" s="2" t="s">
        <v>39</v>
      </c>
      <c r="C296" s="2"/>
      <c r="D296" s="231">
        <v>648</v>
      </c>
      <c r="E296" s="231">
        <v>684</v>
      </c>
      <c r="F296" s="231">
        <v>692</v>
      </c>
      <c r="G296" s="3"/>
      <c r="H296" s="12"/>
      <c r="I296" s="12"/>
    </row>
    <row r="297" spans="1:9" s="6" customFormat="1" ht="11.25" customHeight="1" x14ac:dyDescent="0.2">
      <c r="A297" s="66"/>
      <c r="B297" s="2" t="s">
        <v>63</v>
      </c>
      <c r="C297" s="2"/>
      <c r="D297" s="231">
        <v>3663</v>
      </c>
      <c r="E297" s="231">
        <v>3766</v>
      </c>
      <c r="F297" s="231">
        <v>3865</v>
      </c>
      <c r="G297" s="3"/>
      <c r="H297" s="229"/>
      <c r="I297" s="12"/>
    </row>
    <row r="298" spans="1:9" s="6" customFormat="1" ht="11.25" customHeight="1" x14ac:dyDescent="0.2">
      <c r="A298" s="66"/>
      <c r="B298" s="2" t="s">
        <v>40</v>
      </c>
      <c r="C298" s="2"/>
      <c r="D298" s="231">
        <v>888</v>
      </c>
      <c r="E298" s="231">
        <v>893</v>
      </c>
      <c r="F298" s="231">
        <v>895</v>
      </c>
      <c r="G298" s="3"/>
      <c r="H298" s="12"/>
      <c r="I298" s="12"/>
    </row>
    <row r="299" spans="1:9" s="6" customFormat="1" ht="11.25" customHeight="1" x14ac:dyDescent="0.2">
      <c r="A299" s="66"/>
      <c r="B299" s="2" t="s">
        <v>38</v>
      </c>
      <c r="D299" s="231">
        <v>561</v>
      </c>
      <c r="E299" s="231">
        <v>580</v>
      </c>
      <c r="F299" s="231">
        <v>570</v>
      </c>
      <c r="G299" s="3"/>
      <c r="H299" s="205"/>
      <c r="I299" s="12"/>
    </row>
    <row r="300" spans="1:9" s="6" customFormat="1" ht="11.25" customHeight="1" x14ac:dyDescent="0.2">
      <c r="A300" s="74"/>
      <c r="B300" s="2" t="s">
        <v>106</v>
      </c>
      <c r="D300" s="232">
        <v>1074</v>
      </c>
      <c r="E300" s="232">
        <v>975</v>
      </c>
      <c r="F300" s="232">
        <v>888</v>
      </c>
      <c r="G300" s="15"/>
      <c r="H300" s="14"/>
      <c r="I300" s="14"/>
    </row>
    <row r="301" spans="1:9" s="21" customFormat="1" ht="15.75" customHeight="1" x14ac:dyDescent="0.2">
      <c r="A301" s="64" t="s">
        <v>14</v>
      </c>
      <c r="B301" s="55"/>
      <c r="C301" s="56"/>
      <c r="D301" s="213"/>
      <c r="E301" s="213"/>
      <c r="F301" s="213"/>
      <c r="G301" s="57"/>
      <c r="H301" s="58"/>
      <c r="I301" s="58"/>
    </row>
    <row r="302" spans="1:9" s="63" customFormat="1" ht="11.25" customHeight="1" x14ac:dyDescent="0.2">
      <c r="A302" s="86"/>
      <c r="B302" s="87"/>
      <c r="C302" s="87" t="s">
        <v>45</v>
      </c>
      <c r="D302" s="46">
        <v>2959</v>
      </c>
      <c r="E302" s="46">
        <v>2948</v>
      </c>
      <c r="F302" s="46">
        <v>2878</v>
      </c>
      <c r="G302" s="88"/>
      <c r="H302" s="203"/>
      <c r="I302" s="89"/>
    </row>
    <row r="303" spans="1:9" s="63" customFormat="1" ht="5.25" customHeight="1" x14ac:dyDescent="0.2">
      <c r="A303" s="59"/>
      <c r="B303" s="60"/>
      <c r="C303" s="60"/>
      <c r="D303" s="31"/>
      <c r="E303" s="31"/>
      <c r="F303" s="31"/>
      <c r="G303" s="88"/>
      <c r="H303" s="203"/>
      <c r="I303" s="89"/>
    </row>
    <row r="304" spans="1:9" s="6" customFormat="1" ht="15" customHeight="1" x14ac:dyDescent="0.2">
      <c r="A304" s="8"/>
      <c r="B304" s="70" t="s">
        <v>107</v>
      </c>
      <c r="D304" s="233">
        <v>698</v>
      </c>
      <c r="E304" s="233">
        <v>712</v>
      </c>
      <c r="F304" s="233">
        <v>712</v>
      </c>
      <c r="G304" s="72"/>
      <c r="H304" s="73"/>
      <c r="I304" s="73"/>
    </row>
    <row r="305" spans="1:9" s="6" customFormat="1" ht="11.25" customHeight="1" x14ac:dyDescent="0.2">
      <c r="A305" s="66"/>
      <c r="B305" s="3"/>
      <c r="C305" s="2" t="s">
        <v>108</v>
      </c>
      <c r="D305" s="29" t="s">
        <v>247</v>
      </c>
      <c r="E305" s="29" t="s">
        <v>48</v>
      </c>
      <c r="F305" s="29" t="s">
        <v>48</v>
      </c>
      <c r="G305" s="3"/>
      <c r="H305" s="12" t="s">
        <v>16</v>
      </c>
      <c r="I305" s="12"/>
    </row>
    <row r="306" spans="1:9" s="6" customFormat="1" ht="11.25" customHeight="1" x14ac:dyDescent="0.2">
      <c r="A306" s="66"/>
      <c r="B306" s="3"/>
      <c r="C306" s="2"/>
      <c r="D306" s="29"/>
      <c r="E306" s="29"/>
      <c r="F306" s="29"/>
      <c r="G306" s="3"/>
      <c r="H306" s="206" t="s">
        <v>245</v>
      </c>
      <c r="I306" s="12"/>
    </row>
    <row r="307" spans="1:9" s="6" customFormat="1" ht="11.25" customHeight="1" x14ac:dyDescent="0.2">
      <c r="A307" s="66"/>
      <c r="B307" s="3"/>
      <c r="C307" s="2" t="s">
        <v>109</v>
      </c>
      <c r="D307" s="234">
        <v>2.68</v>
      </c>
      <c r="E307" s="234">
        <v>2.39</v>
      </c>
      <c r="F307" s="234">
        <v>2.21</v>
      </c>
      <c r="G307" s="118">
        <v>8.0326666666666657</v>
      </c>
      <c r="H307" s="12" t="s">
        <v>145</v>
      </c>
      <c r="I307" s="12"/>
    </row>
    <row r="308" spans="1:9" s="6" customFormat="1" ht="11.25" customHeight="1" x14ac:dyDescent="0.2">
      <c r="A308" s="66"/>
      <c r="B308" s="3"/>
      <c r="C308" s="2" t="s">
        <v>82</v>
      </c>
      <c r="D308" s="29"/>
      <c r="E308" s="29"/>
      <c r="F308" s="29"/>
      <c r="G308" s="3"/>
      <c r="H308" s="12"/>
      <c r="I308" s="12"/>
    </row>
    <row r="309" spans="1:9" s="6" customFormat="1" ht="11.25" customHeight="1" x14ac:dyDescent="0.2">
      <c r="A309" s="66"/>
      <c r="B309" s="3"/>
      <c r="C309" s="2" t="s">
        <v>110</v>
      </c>
      <c r="D309" s="234">
        <v>20.89</v>
      </c>
      <c r="E309" s="234">
        <v>21.49</v>
      </c>
      <c r="F309" s="234">
        <v>22.06</v>
      </c>
      <c r="G309" s="3">
        <v>56.12385711308562</v>
      </c>
      <c r="H309" s="45" t="s">
        <v>116</v>
      </c>
      <c r="I309" s="12"/>
    </row>
    <row r="310" spans="1:9" s="6" customFormat="1" ht="11.25" customHeight="1" x14ac:dyDescent="0.2">
      <c r="A310" s="66"/>
      <c r="B310" s="3"/>
      <c r="C310" s="2" t="s">
        <v>15</v>
      </c>
      <c r="D310" s="29"/>
      <c r="E310" s="29"/>
      <c r="F310" s="29"/>
      <c r="G310" s="3"/>
      <c r="H310" s="207" t="s">
        <v>246</v>
      </c>
      <c r="I310" s="12"/>
    </row>
    <row r="311" spans="1:9" s="6" customFormat="1" ht="2.25" customHeight="1" x14ac:dyDescent="0.2">
      <c r="A311" s="74"/>
      <c r="B311" s="15"/>
      <c r="C311" s="139"/>
      <c r="D311" s="28"/>
      <c r="E311" s="28"/>
      <c r="F311" s="28"/>
      <c r="G311" s="15"/>
      <c r="H311" s="14"/>
      <c r="I311" s="14"/>
    </row>
    <row r="312" spans="1:9" s="6" customFormat="1" ht="15" customHeight="1" x14ac:dyDescent="0.2">
      <c r="A312" s="8"/>
      <c r="B312" s="70" t="s">
        <v>33</v>
      </c>
      <c r="D312" s="233">
        <v>-225</v>
      </c>
      <c r="E312" s="233">
        <v>-302</v>
      </c>
      <c r="F312" s="233">
        <v>-411</v>
      </c>
      <c r="G312" s="72"/>
      <c r="H312" s="73"/>
      <c r="I312" s="73"/>
    </row>
    <row r="313" spans="1:9" s="6" customFormat="1" ht="11.25" customHeight="1" x14ac:dyDescent="0.2">
      <c r="A313" s="66"/>
      <c r="B313" s="3"/>
      <c r="C313" s="2" t="s">
        <v>104</v>
      </c>
      <c r="D313" s="29" t="s">
        <v>253</v>
      </c>
      <c r="E313" s="29" t="s">
        <v>159</v>
      </c>
      <c r="F313" s="29" t="s">
        <v>159</v>
      </c>
      <c r="G313" s="3"/>
      <c r="H313" s="12" t="s">
        <v>222</v>
      </c>
      <c r="I313" s="12"/>
    </row>
    <row r="314" spans="1:9" s="6" customFormat="1" ht="11.25" customHeight="1" x14ac:dyDescent="0.2">
      <c r="A314" s="66"/>
      <c r="B314" s="3"/>
      <c r="C314" s="2" t="s">
        <v>111</v>
      </c>
      <c r="D314" s="29" t="s">
        <v>254</v>
      </c>
      <c r="E314" s="29" t="s">
        <v>255</v>
      </c>
      <c r="F314" s="29" t="s">
        <v>256</v>
      </c>
      <c r="G314" s="3"/>
      <c r="H314" s="12" t="s">
        <v>257</v>
      </c>
      <c r="I314" s="12"/>
    </row>
    <row r="315" spans="1:9" s="6" customFormat="1" ht="11.25" customHeight="1" x14ac:dyDescent="0.2">
      <c r="A315" s="66"/>
      <c r="B315" s="3"/>
      <c r="C315" s="2" t="s">
        <v>161</v>
      </c>
      <c r="D315" s="29" t="s">
        <v>258</v>
      </c>
      <c r="E315" s="29" t="s">
        <v>259</v>
      </c>
      <c r="F315" s="29" t="s">
        <v>223</v>
      </c>
      <c r="G315" s="3"/>
      <c r="H315" s="12" t="s">
        <v>260</v>
      </c>
      <c r="I315" s="12"/>
    </row>
    <row r="316" spans="1:9" s="6" customFormat="1" ht="11.25" customHeight="1" x14ac:dyDescent="0.2">
      <c r="A316" s="66"/>
      <c r="B316" s="3"/>
      <c r="C316" s="2" t="s">
        <v>112</v>
      </c>
      <c r="D316" s="29" t="s">
        <v>278</v>
      </c>
      <c r="E316" s="29" t="s">
        <v>225</v>
      </c>
      <c r="F316" s="29" t="s">
        <v>224</v>
      </c>
      <c r="G316" s="3"/>
      <c r="H316" s="12" t="s">
        <v>261</v>
      </c>
      <c r="I316" s="12"/>
    </row>
    <row r="317" spans="1:9" s="6" customFormat="1" ht="11.25" customHeight="1" x14ac:dyDescent="0.2">
      <c r="A317" s="66"/>
      <c r="B317" s="3"/>
      <c r="C317" s="2" t="s">
        <v>113</v>
      </c>
      <c r="D317" s="208">
        <v>0.95</v>
      </c>
      <c r="E317" s="208">
        <v>0.96499999999999997</v>
      </c>
      <c r="F317" s="208">
        <v>0.97099999999999997</v>
      </c>
      <c r="G317" s="3"/>
      <c r="H317" s="12"/>
      <c r="I317" s="12"/>
    </row>
    <row r="318" spans="1:9" s="6" customFormat="1" ht="1.5" customHeight="1" x14ac:dyDescent="0.2">
      <c r="A318" s="67"/>
      <c r="B318" s="68"/>
      <c r="C318" s="69"/>
      <c r="D318" s="71"/>
      <c r="E318" s="28"/>
      <c r="F318" s="28"/>
      <c r="G318" s="15"/>
      <c r="H318" s="14"/>
      <c r="I318" s="14"/>
    </row>
    <row r="319" spans="1:9" ht="3" customHeight="1" x14ac:dyDescent="0.2"/>
  </sheetData>
  <mergeCells count="17">
    <mergeCell ref="D197:D198"/>
    <mergeCell ref="E197:E198"/>
    <mergeCell ref="F197:F198"/>
    <mergeCell ref="D257:D258"/>
    <mergeCell ref="E257:E258"/>
    <mergeCell ref="F257:F258"/>
    <mergeCell ref="D71:D72"/>
    <mergeCell ref="E71:E72"/>
    <mergeCell ref="F71:F72"/>
    <mergeCell ref="D138:D139"/>
    <mergeCell ref="E138:E139"/>
    <mergeCell ref="F138:F139"/>
    <mergeCell ref="D51:E51"/>
    <mergeCell ref="F3:F4"/>
    <mergeCell ref="E3:E4"/>
    <mergeCell ref="D3:D4"/>
    <mergeCell ref="D20:E20"/>
  </mergeCells>
  <phoneticPr fontId="10" type="noConversion"/>
  <pageMargins left="0.51181102362204722" right="0.35433070866141736" top="0.35433070866141736" bottom="0.23622047244094491" header="0.31496062992125984" footer="0.11811023622047245"/>
  <pageSetup fitToHeight="8" orientation="portrait" r:id="rId1"/>
  <headerFooter alignWithMargins="0"/>
  <rowBreaks count="3" manualBreakCount="3">
    <brk id="136" max="8" man="1"/>
    <brk id="195" max="8" man="1"/>
    <brk id="255"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heetViews>
  <sheetFormatPr defaultRowHeight="15" x14ac:dyDescent="0.25"/>
  <cols>
    <col min="1" max="1" width="48.42578125" style="252" customWidth="1"/>
    <col min="2" max="3" width="6.42578125" style="252" customWidth="1"/>
    <col min="4" max="4" width="6.28515625" style="252" customWidth="1"/>
    <col min="5" max="5" width="0.85546875" style="282" customWidth="1"/>
    <col min="6" max="8" width="7.42578125" style="252" customWidth="1"/>
    <col min="9" max="16384" width="9.140625" style="252"/>
  </cols>
  <sheetData>
    <row r="1" spans="1:8" x14ac:dyDescent="0.25">
      <c r="A1" s="249" t="s">
        <v>286</v>
      </c>
      <c r="B1" s="250"/>
      <c r="C1" s="250"/>
      <c r="D1" s="250"/>
      <c r="E1" s="251"/>
      <c r="F1" s="251"/>
      <c r="G1" s="251"/>
      <c r="H1" s="251"/>
    </row>
    <row r="2" spans="1:8" x14ac:dyDescent="0.25">
      <c r="A2" s="253"/>
      <c r="B2" s="253"/>
      <c r="C2" s="253"/>
      <c r="D2" s="253"/>
      <c r="E2" s="254"/>
      <c r="F2" s="850" t="s">
        <v>287</v>
      </c>
      <c r="G2" s="850"/>
      <c r="H2" s="850"/>
    </row>
    <row r="3" spans="1:8" x14ac:dyDescent="0.25">
      <c r="A3" s="851" t="s">
        <v>288</v>
      </c>
      <c r="B3" s="851"/>
      <c r="C3" s="851"/>
      <c r="D3" s="255"/>
      <c r="E3" s="254"/>
      <c r="F3" s="852" t="s">
        <v>289</v>
      </c>
      <c r="G3" s="852"/>
      <c r="H3" s="852"/>
    </row>
    <row r="4" spans="1:8" x14ac:dyDescent="0.25">
      <c r="A4" s="256"/>
      <c r="B4" s="257">
        <v>2017</v>
      </c>
      <c r="C4" s="257">
        <v>2018</v>
      </c>
      <c r="D4" s="257">
        <v>2019</v>
      </c>
      <c r="E4" s="258"/>
      <c r="F4" s="259" t="s">
        <v>250</v>
      </c>
      <c r="G4" s="259" t="s">
        <v>251</v>
      </c>
      <c r="H4" s="259" t="s">
        <v>252</v>
      </c>
    </row>
    <row r="5" spans="1:8" ht="6" customHeight="1" x14ac:dyDescent="0.25">
      <c r="A5" s="256"/>
      <c r="B5" s="256"/>
      <c r="C5" s="256"/>
      <c r="D5" s="256"/>
      <c r="E5" s="260"/>
      <c r="F5" s="261"/>
      <c r="G5" s="261"/>
      <c r="H5" s="261"/>
    </row>
    <row r="6" spans="1:8" x14ac:dyDescent="0.25">
      <c r="A6" s="262" t="s">
        <v>290</v>
      </c>
      <c r="B6" s="263">
        <v>3.15</v>
      </c>
      <c r="C6" s="263">
        <v>3.2</v>
      </c>
      <c r="D6" s="263">
        <v>3.3</v>
      </c>
      <c r="E6" s="264">
        <v>5.25</v>
      </c>
      <c r="F6" s="263">
        <v>2.2424940847213097</v>
      </c>
      <c r="G6" s="263">
        <v>2.4446936384105351</v>
      </c>
      <c r="H6" s="263">
        <v>2.5156918343327139</v>
      </c>
    </row>
    <row r="7" spans="1:8" x14ac:dyDescent="0.25">
      <c r="A7" s="262" t="s">
        <v>291</v>
      </c>
      <c r="B7" s="265">
        <v>3.3</v>
      </c>
      <c r="C7" s="265">
        <v>3.5</v>
      </c>
      <c r="D7" s="265">
        <v>3.5</v>
      </c>
      <c r="E7" s="264">
        <v>5.25</v>
      </c>
      <c r="F7" s="265">
        <v>2.4361109335830289</v>
      </c>
      <c r="G7" s="265">
        <v>2.7761011879706774</v>
      </c>
      <c r="H7" s="265">
        <v>2.8726783659507724</v>
      </c>
    </row>
    <row r="8" spans="1:8" x14ac:dyDescent="0.25">
      <c r="A8" s="262" t="s">
        <v>292</v>
      </c>
      <c r="B8" s="263">
        <v>3.08</v>
      </c>
      <c r="C8" s="263">
        <v>3.05</v>
      </c>
      <c r="D8" s="263">
        <v>3.2</v>
      </c>
      <c r="E8" s="264">
        <v>5.25</v>
      </c>
      <c r="F8" s="263">
        <v>2.1486641444261338</v>
      </c>
      <c r="G8" s="263">
        <v>2.2789898636304633</v>
      </c>
      <c r="H8" s="263">
        <v>2.3791360618913364</v>
      </c>
    </row>
    <row r="9" spans="1:8" x14ac:dyDescent="0.25">
      <c r="A9" s="262" t="s">
        <v>293</v>
      </c>
      <c r="B9" s="263">
        <v>3.1</v>
      </c>
      <c r="C9" s="263">
        <v>3.2</v>
      </c>
      <c r="D9" s="263">
        <v>3.35</v>
      </c>
      <c r="E9" s="264">
        <v>5.25</v>
      </c>
      <c r="F9" s="263">
        <v>2.1086874917700547</v>
      </c>
      <c r="G9" s="263">
        <v>2.3228730760489888</v>
      </c>
      <c r="H9" s="263">
        <v>2.4165554257766724</v>
      </c>
    </row>
    <row r="10" spans="1:8" x14ac:dyDescent="0.25">
      <c r="A10" s="262" t="s">
        <v>294</v>
      </c>
      <c r="B10" s="263">
        <v>2.79</v>
      </c>
      <c r="C10" s="263">
        <v>2.93</v>
      </c>
      <c r="D10" s="263">
        <v>3.05</v>
      </c>
      <c r="E10" s="264">
        <v>5.25</v>
      </c>
      <c r="F10" s="263">
        <v>1.6220321170091163</v>
      </c>
      <c r="G10" s="263">
        <v>1.712618974760902</v>
      </c>
      <c r="H10" s="263">
        <v>1.8397686236894895</v>
      </c>
    </row>
    <row r="11" spans="1:8" x14ac:dyDescent="0.25">
      <c r="A11" s="262" t="s">
        <v>295</v>
      </c>
      <c r="B11" s="265">
        <v>3</v>
      </c>
      <c r="C11" s="265">
        <v>3.39</v>
      </c>
      <c r="D11" s="265">
        <v>3.27</v>
      </c>
      <c r="E11" s="264">
        <v>5.25</v>
      </c>
      <c r="F11" s="265">
        <v>1.842451696633326</v>
      </c>
      <c r="G11" s="265">
        <v>2.0842390593820026</v>
      </c>
      <c r="H11" s="265">
        <v>2.1475342778348621</v>
      </c>
    </row>
    <row r="12" spans="1:8" x14ac:dyDescent="0.25">
      <c r="A12" s="262" t="s">
        <v>296</v>
      </c>
      <c r="B12" s="263">
        <v>2.78</v>
      </c>
      <c r="C12" s="263">
        <v>2.85</v>
      </c>
      <c r="D12" s="263">
        <v>3.05</v>
      </c>
      <c r="E12" s="264">
        <v>5.25</v>
      </c>
      <c r="F12" s="263">
        <v>1.5959529325866781</v>
      </c>
      <c r="G12" s="263">
        <v>1.6582521923341871</v>
      </c>
      <c r="H12" s="263">
        <v>1.8478155899168747</v>
      </c>
    </row>
    <row r="13" spans="1:8" x14ac:dyDescent="0.25">
      <c r="A13" s="262" t="s">
        <v>297</v>
      </c>
      <c r="B13" s="263">
        <v>2.4</v>
      </c>
      <c r="C13" s="263">
        <v>2.7</v>
      </c>
      <c r="D13" s="263">
        <v>2.85</v>
      </c>
      <c r="E13" s="264">
        <v>5.25</v>
      </c>
      <c r="F13" s="263">
        <v>1.3156864479507995</v>
      </c>
      <c r="G13" s="263">
        <v>1.4112834395173899</v>
      </c>
      <c r="H13" s="263">
        <v>1.5743378519545184</v>
      </c>
    </row>
    <row r="14" spans="1:8" x14ac:dyDescent="0.25">
      <c r="A14" s="262" t="s">
        <v>298</v>
      </c>
      <c r="B14" s="263">
        <v>2.68</v>
      </c>
      <c r="C14" s="263">
        <v>2.8</v>
      </c>
      <c r="D14" s="263">
        <v>2.95</v>
      </c>
      <c r="E14" s="264">
        <v>5.25</v>
      </c>
      <c r="F14" s="263">
        <v>1.9360001429120901</v>
      </c>
      <c r="G14" s="263">
        <v>2.1244541547882068</v>
      </c>
      <c r="H14" s="263">
        <v>2.2632341188496676</v>
      </c>
    </row>
    <row r="15" spans="1:8" x14ac:dyDescent="0.25">
      <c r="A15" s="262" t="s">
        <v>299</v>
      </c>
      <c r="B15" s="265">
        <v>3.89</v>
      </c>
      <c r="C15" s="265">
        <v>4.1900000000000004</v>
      </c>
      <c r="D15" s="265">
        <v>4.07</v>
      </c>
      <c r="E15" s="264">
        <v>5.25</v>
      </c>
      <c r="F15" s="265">
        <v>2.2877270050134459</v>
      </c>
      <c r="G15" s="265">
        <v>2.6017665786268536</v>
      </c>
      <c r="H15" s="265">
        <v>2.6650617970797121</v>
      </c>
    </row>
    <row r="16" spans="1:8" x14ac:dyDescent="0.25">
      <c r="A16" s="262" t="s">
        <v>300</v>
      </c>
      <c r="B16" s="263">
        <v>2.21</v>
      </c>
      <c r="C16" s="263">
        <v>2.36</v>
      </c>
      <c r="D16" s="263">
        <v>2.58</v>
      </c>
      <c r="E16" s="264">
        <v>5.25</v>
      </c>
      <c r="F16" s="263">
        <v>1.42303570204185</v>
      </c>
      <c r="G16" s="263">
        <v>1.4950414413222926</v>
      </c>
      <c r="H16" s="263">
        <v>1.6901495682842735</v>
      </c>
    </row>
    <row r="17" spans="1:8" x14ac:dyDescent="0.25">
      <c r="A17" s="262" t="s">
        <v>301</v>
      </c>
      <c r="B17" s="265">
        <v>2.68</v>
      </c>
      <c r="C17" s="265">
        <v>2.99</v>
      </c>
      <c r="D17" s="265">
        <v>2.87</v>
      </c>
      <c r="E17" s="264">
        <v>5.25</v>
      </c>
      <c r="F17" s="265">
        <v>1.7080365601726035</v>
      </c>
      <c r="G17" s="265">
        <v>1.8660951931307277</v>
      </c>
      <c r="H17" s="265">
        <v>1.9293904115835869</v>
      </c>
    </row>
    <row r="18" spans="1:8" x14ac:dyDescent="0.25">
      <c r="A18" s="262" t="s">
        <v>302</v>
      </c>
      <c r="B18" s="263">
        <v>2.25</v>
      </c>
      <c r="C18" s="263">
        <v>2.35</v>
      </c>
      <c r="D18" s="263">
        <v>2.65</v>
      </c>
      <c r="E18" s="264">
        <v>5.25</v>
      </c>
      <c r="F18" s="263">
        <v>1.438835811230367</v>
      </c>
      <c r="G18" s="263">
        <v>1.5070218480495183</v>
      </c>
      <c r="H18" s="263">
        <v>1.7645437236655994</v>
      </c>
    </row>
    <row r="19" spans="1:8" x14ac:dyDescent="0.25">
      <c r="A19" s="262" t="s">
        <v>303</v>
      </c>
      <c r="B19" s="263">
        <v>2</v>
      </c>
      <c r="C19" s="263">
        <v>2.2999999999999998</v>
      </c>
      <c r="D19" s="263">
        <v>2.4500000000000002</v>
      </c>
      <c r="E19" s="264">
        <v>5.25</v>
      </c>
      <c r="F19" s="263">
        <v>1.2557303652582308</v>
      </c>
      <c r="G19" s="263">
        <v>1.3413404717693953</v>
      </c>
      <c r="H19" s="263">
        <v>1.4914547836121024</v>
      </c>
    </row>
    <row r="20" spans="1:8" x14ac:dyDescent="0.25">
      <c r="A20" s="262" t="s">
        <v>304</v>
      </c>
      <c r="B20" s="263">
        <v>3.22</v>
      </c>
      <c r="C20" s="263">
        <v>3.25</v>
      </c>
      <c r="D20" s="263">
        <v>3.35</v>
      </c>
      <c r="E20" s="264">
        <v>5.25</v>
      </c>
      <c r="F20" s="263">
        <v>2.209455666752751</v>
      </c>
      <c r="G20" s="263">
        <v>2.3827817801789863</v>
      </c>
      <c r="H20" s="263">
        <v>2.4527632218798727</v>
      </c>
    </row>
    <row r="21" spans="1:8" x14ac:dyDescent="0.25">
      <c r="A21" s="262" t="s">
        <v>305</v>
      </c>
      <c r="B21" s="265">
        <v>4.13</v>
      </c>
      <c r="C21" s="265">
        <v>4.3899999999999997</v>
      </c>
      <c r="D21" s="265">
        <v>4.17</v>
      </c>
      <c r="E21" s="264">
        <v>5.25</v>
      </c>
      <c r="F21" s="265">
        <v>2.632812587429644</v>
      </c>
      <c r="G21" s="265">
        <v>3.0052328265374899</v>
      </c>
      <c r="H21" s="265">
        <v>2.9737463461990057</v>
      </c>
    </row>
    <row r="22" spans="1:8" x14ac:dyDescent="0.25">
      <c r="A22" s="262" t="s">
        <v>306</v>
      </c>
      <c r="B22" s="266">
        <v>3.16</v>
      </c>
      <c r="C22" s="265">
        <v>3.41</v>
      </c>
      <c r="D22" s="267" t="s">
        <v>307</v>
      </c>
      <c r="E22" s="264">
        <v>5.25</v>
      </c>
      <c r="F22" s="265">
        <v>2.3710700077178353</v>
      </c>
      <c r="G22" s="267" t="s">
        <v>307</v>
      </c>
      <c r="H22" s="267" t="s">
        <v>307</v>
      </c>
    </row>
    <row r="23" spans="1:8" x14ac:dyDescent="0.25">
      <c r="A23" s="262" t="s">
        <v>308</v>
      </c>
      <c r="B23" s="268">
        <v>3.1100000000000003</v>
      </c>
      <c r="C23" s="268">
        <v>3.2750000000000004</v>
      </c>
      <c r="D23" s="267" t="s">
        <v>307</v>
      </c>
      <c r="E23" s="264">
        <v>5.25</v>
      </c>
      <c r="F23" s="263">
        <v>2.2447317928336403</v>
      </c>
      <c r="G23" s="267" t="s">
        <v>307</v>
      </c>
      <c r="H23" s="267" t="s">
        <v>307</v>
      </c>
    </row>
    <row r="24" spans="1:8" x14ac:dyDescent="0.25">
      <c r="A24" s="262" t="s">
        <v>309</v>
      </c>
      <c r="B24" s="268">
        <v>3.1</v>
      </c>
      <c r="C24" s="268">
        <v>2.95</v>
      </c>
      <c r="D24" s="267" t="s">
        <v>307</v>
      </c>
      <c r="E24" s="264">
        <v>5.25</v>
      </c>
      <c r="F24" s="263">
        <v>2.1258239727051351</v>
      </c>
      <c r="G24" s="267" t="s">
        <v>307</v>
      </c>
      <c r="H24" s="267" t="s">
        <v>307</v>
      </c>
    </row>
    <row r="25" spans="1:8" x14ac:dyDescent="0.25">
      <c r="A25" s="262" t="s">
        <v>310</v>
      </c>
      <c r="B25" s="266">
        <v>3</v>
      </c>
      <c r="C25" s="263">
        <v>3.25</v>
      </c>
      <c r="D25" s="267" t="s">
        <v>307</v>
      </c>
      <c r="E25" s="264">
        <v>5.25</v>
      </c>
      <c r="F25" s="263">
        <v>2.3510611680970861</v>
      </c>
      <c r="G25" s="267" t="s">
        <v>307</v>
      </c>
      <c r="H25" s="267" t="s">
        <v>307</v>
      </c>
    </row>
    <row r="26" spans="1:8" x14ac:dyDescent="0.25">
      <c r="A26" s="262" t="s">
        <v>311</v>
      </c>
      <c r="B26" s="265">
        <v>2.95</v>
      </c>
      <c r="C26" s="265">
        <v>2.8</v>
      </c>
      <c r="D26" s="267" t="s">
        <v>307</v>
      </c>
      <c r="E26" s="264">
        <v>5.25</v>
      </c>
      <c r="F26" s="265">
        <v>1.9843382862390182</v>
      </c>
      <c r="G26" s="267" t="s">
        <v>307</v>
      </c>
      <c r="H26" s="267" t="s">
        <v>307</v>
      </c>
    </row>
    <row r="27" spans="1:8" x14ac:dyDescent="0.25">
      <c r="A27" s="262" t="s">
        <v>312</v>
      </c>
      <c r="B27" s="263">
        <v>3.15</v>
      </c>
      <c r="C27" s="263">
        <v>3.3</v>
      </c>
      <c r="D27" s="263">
        <v>3.45</v>
      </c>
      <c r="E27" s="264">
        <v>5.25</v>
      </c>
      <c r="F27" s="263">
        <v>2.2772481929850441</v>
      </c>
      <c r="G27" s="263">
        <v>2.5835255724727193</v>
      </c>
      <c r="H27" s="263">
        <v>2.6953629969741888</v>
      </c>
    </row>
    <row r="28" spans="1:8" x14ac:dyDescent="0.25">
      <c r="A28" s="269" t="s">
        <v>313</v>
      </c>
      <c r="B28" s="270"/>
      <c r="C28" s="270"/>
      <c r="D28" s="270"/>
      <c r="E28" s="264">
        <v>5.25</v>
      </c>
      <c r="F28" s="263">
        <v>2.1290301977659261</v>
      </c>
      <c r="G28" s="263">
        <v>2.0896965243073855</v>
      </c>
      <c r="H28" s="263">
        <v>1.8443780978748774</v>
      </c>
    </row>
    <row r="29" spans="1:8" ht="6" customHeight="1" x14ac:dyDescent="0.25">
      <c r="A29" s="269"/>
      <c r="B29" s="270"/>
      <c r="C29" s="270"/>
      <c r="D29" s="270"/>
      <c r="E29" s="254"/>
      <c r="F29" s="271"/>
      <c r="G29" s="272"/>
      <c r="H29" s="272"/>
    </row>
    <row r="30" spans="1:8" x14ac:dyDescent="0.25">
      <c r="A30" s="273" t="s">
        <v>314</v>
      </c>
      <c r="B30" s="253"/>
      <c r="C30" s="253"/>
      <c r="D30" s="253"/>
      <c r="E30" s="254" t="s">
        <v>125</v>
      </c>
      <c r="F30" s="274">
        <v>1.9834722078690654</v>
      </c>
      <c r="G30" s="274">
        <v>2.0833158667082965</v>
      </c>
      <c r="H30" s="274">
        <v>2.2036015913109424</v>
      </c>
    </row>
    <row r="31" spans="1:8" ht="6" customHeight="1" x14ac:dyDescent="0.25">
      <c r="A31" s="275"/>
      <c r="B31" s="275"/>
      <c r="C31" s="275"/>
      <c r="D31" s="275"/>
      <c r="E31" s="254"/>
      <c r="F31" s="253"/>
      <c r="G31" s="274"/>
      <c r="H31" s="274"/>
    </row>
    <row r="32" spans="1:8" x14ac:dyDescent="0.25">
      <c r="A32" s="273" t="s">
        <v>315</v>
      </c>
      <c r="B32" s="275"/>
      <c r="C32" s="275"/>
      <c r="D32" s="275"/>
      <c r="E32" s="254" t="s">
        <v>125</v>
      </c>
      <c r="F32" s="274">
        <v>1.9441389357880932</v>
      </c>
      <c r="G32" s="274">
        <v>1.6227194941675129</v>
      </c>
      <c r="H32" s="274">
        <v>1.7946945678444868</v>
      </c>
    </row>
    <row r="33" spans="1:8" ht="6" customHeight="1" x14ac:dyDescent="0.25">
      <c r="A33" s="275"/>
      <c r="B33" s="275"/>
      <c r="C33" s="275"/>
      <c r="D33" s="275"/>
      <c r="E33" s="254"/>
      <c r="F33" s="253"/>
      <c r="G33" s="274"/>
      <c r="H33" s="274"/>
    </row>
    <row r="34" spans="1:8" x14ac:dyDescent="0.25">
      <c r="A34" s="273" t="s">
        <v>316</v>
      </c>
      <c r="B34" s="275"/>
      <c r="C34" s="275"/>
      <c r="D34" s="275"/>
      <c r="E34" s="254" t="s">
        <v>125</v>
      </c>
      <c r="F34" s="274">
        <v>1.6011687694711658</v>
      </c>
      <c r="G34" s="274">
        <v>1.6817681082110127</v>
      </c>
      <c r="H34" s="274">
        <v>1.7788694161511338</v>
      </c>
    </row>
    <row r="35" spans="1:8" ht="6" customHeight="1" x14ac:dyDescent="0.25">
      <c r="A35" s="276"/>
      <c r="B35" s="277"/>
      <c r="C35" s="277"/>
      <c r="D35" s="277"/>
      <c r="E35" s="251"/>
      <c r="F35" s="278"/>
      <c r="G35" s="278"/>
      <c r="H35" s="278"/>
    </row>
    <row r="36" spans="1:8" ht="6" customHeight="1" x14ac:dyDescent="0.25">
      <c r="A36" s="273"/>
      <c r="B36" s="275"/>
      <c r="C36" s="275"/>
      <c r="D36" s="275"/>
      <c r="E36" s="253"/>
      <c r="F36" s="279"/>
      <c r="G36" s="279"/>
      <c r="H36" s="279"/>
    </row>
    <row r="37" spans="1:8" x14ac:dyDescent="0.25">
      <c r="A37" s="280" t="s">
        <v>317</v>
      </c>
      <c r="B37" s="281"/>
      <c r="C37" s="281"/>
      <c r="D37" s="281"/>
      <c r="E37" s="253"/>
      <c r="F37" s="253"/>
      <c r="G37" s="253"/>
      <c r="H37" s="253"/>
    </row>
    <row r="38" spans="1:8" x14ac:dyDescent="0.25">
      <c r="A38" s="280" t="s">
        <v>318</v>
      </c>
      <c r="B38" s="281"/>
      <c r="C38" s="281"/>
      <c r="D38" s="281"/>
      <c r="E38" s="253"/>
      <c r="F38" s="253"/>
      <c r="G38" s="253"/>
      <c r="H38" s="253"/>
    </row>
    <row r="40" spans="1:8" x14ac:dyDescent="0.25">
      <c r="H40" s="283"/>
    </row>
    <row r="42" spans="1:8" x14ac:dyDescent="0.25">
      <c r="F42" s="284"/>
      <c r="G42" s="284"/>
      <c r="H42" s="284"/>
    </row>
    <row r="43" spans="1:8" x14ac:dyDescent="0.25">
      <c r="H43" s="284"/>
    </row>
  </sheetData>
  <mergeCells count="3">
    <mergeCell ref="F2:H2"/>
    <mergeCell ref="A3:C3"/>
    <mergeCell ref="F3:H3"/>
  </mergeCells>
  <printOptions horizontalCentered="1"/>
  <pageMargins left="0.51181102362204722" right="0.31496062992125984" top="0.51181102362204722" bottom="0.35433070866141736"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A1.1</vt:lpstr>
      <vt:lpstr>A1.2</vt:lpstr>
      <vt:lpstr>A1.3</vt:lpstr>
      <vt:lpstr>A1.4</vt:lpstr>
      <vt:lpstr>A2</vt:lpstr>
      <vt:lpstr>A3</vt:lpstr>
      <vt:lpstr>A4</vt:lpstr>
      <vt:lpstr>A5</vt:lpstr>
      <vt:lpstr>A6</vt:lpstr>
      <vt:lpstr>A7</vt:lpstr>
      <vt:lpstr>A8</vt:lpstr>
      <vt:lpstr>A9 and A10</vt:lpstr>
      <vt:lpstr>A11 and A12</vt:lpstr>
      <vt:lpstr>A13</vt:lpstr>
      <vt:lpstr>A14</vt:lpstr>
      <vt:lpstr>A15 and A16</vt:lpstr>
      <vt:lpstr>A17 and A18</vt:lpstr>
      <vt:lpstr>A19</vt:lpstr>
      <vt:lpstr>A1.1!Print_Area</vt:lpstr>
      <vt:lpstr>A1.2!Print_Area</vt:lpstr>
      <vt:lpstr>A1.3!Print_Area</vt:lpstr>
      <vt:lpstr>A1.4!Print_Area</vt:lpstr>
      <vt:lpstr>'A13'!Print_Area</vt:lpstr>
      <vt:lpstr>'A2'!Print_Area</vt:lpstr>
      <vt:lpstr>'A3'!Print_Area</vt:lpstr>
      <vt:lpstr>'A5'!Print_Area</vt:lpstr>
      <vt:lpstr>'A8'!Print_Area</vt:lpstr>
    </vt:vector>
  </TitlesOfParts>
  <Company>Ministry of Finance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Nair</dc:creator>
  <cp:lastModifiedBy>Tran, Tu N FIN:EX</cp:lastModifiedBy>
  <cp:lastPrinted>2018-07-31T16:12:26Z</cp:lastPrinted>
  <dcterms:created xsi:type="dcterms:W3CDTF">2001-03-06T23:53:15Z</dcterms:created>
  <dcterms:modified xsi:type="dcterms:W3CDTF">2018-09-26T21:06:01Z</dcterms:modified>
</cp:coreProperties>
</file>