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iometrics Unit\Wildlife\Data Stats\"/>
    </mc:Choice>
  </mc:AlternateContent>
  <xr:revisionPtr revIDLastSave="0" documentId="13_ncr:1_{FA74E246-900F-4E68-B418-A48AFEDC409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LICENCE AND LEH COUNT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63" i="5" l="1"/>
  <c r="W62" i="5"/>
  <c r="W61" i="5"/>
  <c r="W60" i="5"/>
  <c r="W59" i="5"/>
  <c r="W58" i="5"/>
  <c r="W57" i="5"/>
  <c r="W56" i="5"/>
  <c r="W55" i="5"/>
  <c r="W53" i="5"/>
  <c r="W52" i="5"/>
  <c r="W51" i="5"/>
  <c r="W50" i="5"/>
  <c r="W49" i="5"/>
  <c r="W24" i="5"/>
  <c r="W23" i="5"/>
  <c r="W22" i="5"/>
  <c r="W21" i="5"/>
  <c r="W20" i="5"/>
  <c r="W19" i="5"/>
  <c r="W18" i="5"/>
  <c r="W17" i="5"/>
  <c r="W14" i="5"/>
  <c r="W15" i="5"/>
  <c r="W13" i="5"/>
  <c r="W12" i="5"/>
  <c r="W11" i="5"/>
  <c r="W10" i="5"/>
  <c r="W25" i="5" s="1"/>
  <c r="W34" i="5"/>
  <c r="W46" i="5"/>
  <c r="W28" i="5"/>
  <c r="W9" i="5"/>
  <c r="V55" i="5"/>
  <c r="V52" i="5"/>
  <c r="V24" i="5"/>
  <c r="V23" i="5"/>
  <c r="V22" i="5"/>
  <c r="V21" i="5"/>
  <c r="V20" i="5"/>
  <c r="V19" i="5"/>
  <c r="V18" i="5"/>
  <c r="V17" i="5"/>
  <c r="V15" i="5"/>
  <c r="V14" i="5"/>
  <c r="V12" i="5"/>
  <c r="V11" i="5"/>
  <c r="V34" i="5"/>
  <c r="W64" i="5" l="1"/>
  <c r="W65" i="5"/>
  <c r="W35" i="5"/>
  <c r="V61" i="5"/>
  <c r="V59" i="5"/>
  <c r="V58" i="5"/>
  <c r="V56" i="5"/>
  <c r="V53" i="5"/>
  <c r="V51" i="5"/>
  <c r="V49" i="5"/>
  <c r="V13" i="5"/>
  <c r="V10" i="5"/>
  <c r="U14" i="5"/>
  <c r="U13" i="5"/>
  <c r="U12" i="5"/>
  <c r="U11" i="5"/>
  <c r="U10" i="5"/>
  <c r="V46" i="5"/>
  <c r="V28" i="5"/>
  <c r="V9" i="5"/>
  <c r="H64" i="5"/>
  <c r="G64" i="5"/>
  <c r="F64" i="5"/>
  <c r="F65" i="5" s="1"/>
  <c r="E64" i="5"/>
  <c r="E65" i="5" s="1"/>
  <c r="D64" i="5"/>
  <c r="D65" i="5" s="1"/>
  <c r="C64" i="5"/>
  <c r="C65" i="5" s="1"/>
  <c r="H46" i="5"/>
  <c r="G46" i="5"/>
  <c r="F46" i="5"/>
  <c r="E46" i="5"/>
  <c r="D46" i="5"/>
  <c r="C46" i="5"/>
  <c r="H34" i="5"/>
  <c r="G34" i="5"/>
  <c r="F34" i="5"/>
  <c r="E34" i="5"/>
  <c r="D34" i="5"/>
  <c r="C34" i="5"/>
  <c r="H28" i="5"/>
  <c r="G28" i="5"/>
  <c r="F28" i="5"/>
  <c r="E28" i="5"/>
  <c r="D28" i="5"/>
  <c r="C28" i="5"/>
  <c r="H25" i="5"/>
  <c r="G25" i="5"/>
  <c r="F25" i="5"/>
  <c r="E25" i="5"/>
  <c r="D25" i="5"/>
  <c r="C25" i="5"/>
  <c r="H9" i="5"/>
  <c r="G9" i="5"/>
  <c r="F9" i="5"/>
  <c r="E9" i="5"/>
  <c r="D9" i="5"/>
  <c r="C9" i="5"/>
  <c r="W66" i="5" l="1"/>
  <c r="V64" i="5"/>
  <c r="V65" i="5" s="1"/>
  <c r="V25" i="5"/>
  <c r="V35" i="5" s="1"/>
  <c r="H35" i="5"/>
  <c r="C35" i="5"/>
  <c r="D35" i="5"/>
  <c r="G35" i="5"/>
  <c r="E35" i="5"/>
  <c r="G65" i="5"/>
  <c r="F35" i="5"/>
  <c r="F66" i="5" s="1"/>
  <c r="H65" i="5"/>
  <c r="H66" i="5"/>
  <c r="C66" i="5"/>
  <c r="D66" i="5"/>
  <c r="G66" i="5"/>
  <c r="E66" i="5"/>
  <c r="V66" i="5" l="1"/>
  <c r="U64" i="5"/>
  <c r="U46" i="5"/>
  <c r="U34" i="5"/>
  <c r="U28" i="5"/>
  <c r="U25" i="5"/>
  <c r="U9" i="5"/>
  <c r="T25" i="5"/>
  <c r="T28" i="5"/>
  <c r="T34" i="5"/>
  <c r="S34" i="5"/>
  <c r="U35" i="5" l="1"/>
  <c r="U65" i="5"/>
  <c r="T64" i="5"/>
  <c r="T46" i="5"/>
  <c r="T65" i="5" s="1"/>
  <c r="T9" i="5"/>
  <c r="S64" i="5"/>
  <c r="S46" i="5"/>
  <c r="S28" i="5"/>
  <c r="S25" i="5"/>
  <c r="S9" i="5"/>
  <c r="U66" i="5" l="1"/>
  <c r="T35" i="5"/>
  <c r="T66" i="5" s="1"/>
  <c r="S65" i="5"/>
  <c r="S35" i="5"/>
  <c r="R64" i="5"/>
  <c r="Q64" i="5"/>
  <c r="P64" i="5"/>
  <c r="O64" i="5"/>
  <c r="N64" i="5"/>
  <c r="M64" i="5"/>
  <c r="L64" i="5"/>
  <c r="K64" i="5"/>
  <c r="J64" i="5"/>
  <c r="I64" i="5"/>
  <c r="R46" i="5"/>
  <c r="Q46" i="5"/>
  <c r="P46" i="5"/>
  <c r="O46" i="5"/>
  <c r="N46" i="5"/>
  <c r="M46" i="5"/>
  <c r="L46" i="5"/>
  <c r="K46" i="5"/>
  <c r="J46" i="5"/>
  <c r="I46" i="5"/>
  <c r="R34" i="5"/>
  <c r="Q34" i="5"/>
  <c r="P34" i="5"/>
  <c r="O34" i="5"/>
  <c r="N34" i="5"/>
  <c r="M34" i="5"/>
  <c r="L34" i="5"/>
  <c r="K34" i="5"/>
  <c r="J34" i="5"/>
  <c r="I34" i="5"/>
  <c r="R28" i="5"/>
  <c r="Q28" i="5"/>
  <c r="P28" i="5"/>
  <c r="O28" i="5"/>
  <c r="N28" i="5"/>
  <c r="M28" i="5"/>
  <c r="L28" i="5"/>
  <c r="K28" i="5"/>
  <c r="J28" i="5"/>
  <c r="I28" i="5"/>
  <c r="R25" i="5"/>
  <c r="Q25" i="5"/>
  <c r="P25" i="5"/>
  <c r="O25" i="5"/>
  <c r="N25" i="5"/>
  <c r="M25" i="5"/>
  <c r="L25" i="5"/>
  <c r="K25" i="5"/>
  <c r="J25" i="5"/>
  <c r="I25" i="5"/>
  <c r="R9" i="5"/>
  <c r="Q9" i="5"/>
  <c r="P9" i="5"/>
  <c r="O9" i="5"/>
  <c r="N9" i="5"/>
  <c r="M9" i="5"/>
  <c r="L9" i="5"/>
  <c r="K9" i="5"/>
  <c r="J9" i="5"/>
  <c r="I9" i="5"/>
  <c r="S66" i="5" l="1"/>
  <c r="P35" i="5"/>
  <c r="I65" i="5"/>
  <c r="O65" i="5"/>
  <c r="P65" i="5"/>
  <c r="Q65" i="5"/>
  <c r="J65" i="5"/>
  <c r="I35" i="5"/>
  <c r="N65" i="5"/>
  <c r="R65" i="5"/>
  <c r="R35" i="5"/>
  <c r="K65" i="5"/>
  <c r="L65" i="5"/>
  <c r="M65" i="5"/>
  <c r="L35" i="5"/>
  <c r="M35" i="5"/>
  <c r="K35" i="5"/>
  <c r="J35" i="5"/>
  <c r="N35" i="5"/>
  <c r="O35" i="5"/>
  <c r="Q35" i="5"/>
  <c r="Q66" i="5" l="1"/>
  <c r="O66" i="5"/>
  <c r="L66" i="5"/>
  <c r="M66" i="5"/>
  <c r="I66" i="5"/>
  <c r="P66" i="5"/>
  <c r="K66" i="5"/>
  <c r="R66" i="5"/>
  <c r="J66" i="5"/>
  <c r="N66" i="5"/>
</calcChain>
</file>

<file path=xl/sharedStrings.xml><?xml version="1.0" encoding="utf-8"?>
<sst xmlns="http://schemas.openxmlformats.org/spreadsheetml/2006/main" count="307" uniqueCount="90">
  <si>
    <t>Licence Type</t>
  </si>
  <si>
    <t>Resident</t>
  </si>
  <si>
    <t>Total "Resident Basic Licences"</t>
  </si>
  <si>
    <t>Total "Resident Species Licences"</t>
  </si>
  <si>
    <t>Total Special Area Licences</t>
  </si>
  <si>
    <t>Total "LEH Applications"</t>
  </si>
  <si>
    <t>Total Resident "transactions"</t>
  </si>
  <si>
    <t>Non-resident</t>
  </si>
  <si>
    <t>Total "Non-resident Basic Licences"</t>
  </si>
  <si>
    <t>Total "Non-resident Species Licences"</t>
  </si>
  <si>
    <t>Total Non-resident "transactions"</t>
  </si>
  <si>
    <t>Total Licence and Applications all types</t>
  </si>
  <si>
    <t>--</t>
  </si>
  <si>
    <t>Resident Hunting Licence</t>
  </si>
  <si>
    <t>Resident Hunting Licence - Senior Citizen</t>
  </si>
  <si>
    <t>Junior Licence</t>
  </si>
  <si>
    <t>Youth Licence</t>
  </si>
  <si>
    <t>Initiation Licence</t>
  </si>
  <si>
    <t>Bison</t>
  </si>
  <si>
    <t>Black Bear</t>
  </si>
  <si>
    <t>Bobcat</t>
  </si>
  <si>
    <t>Caribou</t>
  </si>
  <si>
    <t>Cougar</t>
  </si>
  <si>
    <t>Elk</t>
  </si>
  <si>
    <t>Grizzly Bear</t>
  </si>
  <si>
    <t>Lynx</t>
  </si>
  <si>
    <t>Moose</t>
  </si>
  <si>
    <t>Mountain Goat</t>
  </si>
  <si>
    <t>Mountain Sheep</t>
  </si>
  <si>
    <t>Deer - Mule</t>
  </si>
  <si>
    <t>Deer - Haida Gwaii</t>
  </si>
  <si>
    <t>Deer - White tailed</t>
  </si>
  <si>
    <t>Wolverine</t>
  </si>
  <si>
    <t>Fraser Valley Special Area Licence</t>
  </si>
  <si>
    <t>Gulf Islands Special Area Licence</t>
  </si>
  <si>
    <t>Standard LEH Draw</t>
  </si>
  <si>
    <t>Standard LEH Draw - FALL</t>
  </si>
  <si>
    <t>Standard LEH Draw - SPRING</t>
  </si>
  <si>
    <t>Elk Draw</t>
  </si>
  <si>
    <t>Mountain Sheep Draw</t>
  </si>
  <si>
    <t>Non-Resident Hunting Licence</t>
  </si>
  <si>
    <t>Non-Resident Hunting Licence - Restricted</t>
  </si>
  <si>
    <t>Non-Resident Hunting Licence - Unrestricted</t>
  </si>
  <si>
    <t>Non-Resident Junior Licence</t>
  </si>
  <si>
    <t>Non-Resident Youth Licence</t>
  </si>
  <si>
    <t>Non-Resident Alien Hunting Licence</t>
  </si>
  <si>
    <t>Non-Resident Alien Hunting Licence - Restricted</t>
  </si>
  <si>
    <t>Non-Resident Alien Hunting Licence - Unrestricted</t>
  </si>
  <si>
    <t>Non-Resident Alien Junior Licence</t>
  </si>
  <si>
    <t>Non-Resident Alien Youth Licence</t>
  </si>
  <si>
    <t>Upland Gamebird</t>
  </si>
  <si>
    <t>Bison - Non-Resident</t>
  </si>
  <si>
    <t>Black Bear - Non-Resident</t>
  </si>
  <si>
    <t>Bobcat - Non-Resident</t>
  </si>
  <si>
    <t>Caribou - Non-Resident</t>
  </si>
  <si>
    <t>Cougar - Non-Resident</t>
  </si>
  <si>
    <t>Elk - Non-Resident</t>
  </si>
  <si>
    <t>Grizzly Bear - Non-Resident</t>
  </si>
  <si>
    <t>Lynx - Non-Resident</t>
  </si>
  <si>
    <t>Moose - Non-Resident</t>
  </si>
  <si>
    <t>Mountain Goat - Non-Resident</t>
  </si>
  <si>
    <t>Mountain Sheep - Non-Resident</t>
  </si>
  <si>
    <t>Deer - Mule - Non-Resident</t>
  </si>
  <si>
    <t>Deer - Haida Gwaii - Non-Resident</t>
  </si>
  <si>
    <t>Deer - White tailed - Non-Resident</t>
  </si>
  <si>
    <t>Wolverine - Non-Resident</t>
  </si>
  <si>
    <t>Wolf - Non-Resident</t>
  </si>
  <si>
    <t>Residency</t>
  </si>
  <si>
    <t>LY05/06</t>
  </si>
  <si>
    <t>LY06/07</t>
  </si>
  <si>
    <t>LY07/08</t>
  </si>
  <si>
    <t>LY08/09</t>
  </si>
  <si>
    <t>LY09/10</t>
  </si>
  <si>
    <t>LY10/11</t>
  </si>
  <si>
    <t>LY11/12</t>
  </si>
  <si>
    <t>LY12/13</t>
  </si>
  <si>
    <t>LY13/14</t>
  </si>
  <si>
    <t>LY14/15</t>
  </si>
  <si>
    <t>LY15/16</t>
  </si>
  <si>
    <t>LY16/17</t>
  </si>
  <si>
    <t>LY17/18</t>
  </si>
  <si>
    <t>LY18/19</t>
  </si>
  <si>
    <t>LY19/20</t>
  </si>
  <si>
    <t>LY20/21</t>
  </si>
  <si>
    <t>LY22/23</t>
  </si>
  <si>
    <t>LY23/24</t>
  </si>
  <si>
    <t>LY21/22</t>
  </si>
  <si>
    <t>LY24/25</t>
  </si>
  <si>
    <t>LY25/26</t>
  </si>
  <si>
    <t>Annual Hunting Licence Sales by Type 05/06 through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</si>
</sst>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3" fillId="0" borderId="0" xfId="0" applyFont="1"/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7" fillId="0" borderId="8" xfId="2" applyFont="1" applyBorder="1"/>
    <xf numFmtId="3" fontId="0" fillId="0" borderId="9" xfId="0" applyNumberFormat="1" applyBorder="1"/>
    <xf numFmtId="3" fontId="0" fillId="0" borderId="2" xfId="0" applyNumberFormat="1" applyBorder="1"/>
    <xf numFmtId="3" fontId="7" fillId="0" borderId="6" xfId="1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0" fillId="0" borderId="10" xfId="0" applyNumberFormat="1" applyBorder="1"/>
    <xf numFmtId="3" fontId="7" fillId="0" borderId="6" xfId="1" quotePrefix="1" applyNumberFormat="1" applyFont="1" applyBorder="1" applyAlignment="1">
      <alignment horizontal="right" wrapText="1"/>
    </xf>
    <xf numFmtId="3" fontId="7" fillId="0" borderId="11" xfId="1" quotePrefix="1" applyNumberFormat="1" applyFont="1" applyBorder="1" applyAlignment="1">
      <alignment horizontal="right" wrapText="1"/>
    </xf>
    <xf numFmtId="49" fontId="1" fillId="0" borderId="3" xfId="0" applyNumberFormat="1" applyFont="1" applyBorder="1"/>
    <xf numFmtId="3" fontId="1" fillId="0" borderId="12" xfId="0" applyNumberFormat="1" applyFont="1" applyBorder="1"/>
    <xf numFmtId="3" fontId="1" fillId="0" borderId="3" xfId="0" applyNumberFormat="1" applyFont="1" applyBorder="1"/>
    <xf numFmtId="3" fontId="1" fillId="0" borderId="3" xfId="0" applyNumberFormat="1" applyFont="1" applyBorder="1" applyAlignment="1">
      <alignment horizontal="right"/>
    </xf>
    <xf numFmtId="0" fontId="7" fillId="0" borderId="0" xfId="2" applyFont="1"/>
    <xf numFmtId="0" fontId="7" fillId="0" borderId="8" xfId="1" applyFont="1" applyBorder="1"/>
    <xf numFmtId="3" fontId="7" fillId="0" borderId="6" xfId="2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10" xfId="0" applyNumberFormat="1" applyFont="1" applyBorder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0" fillId="0" borderId="10" xfId="0" applyNumberFormat="1" applyBorder="1" applyAlignment="1">
      <alignment horizontal="right"/>
    </xf>
    <xf numFmtId="49" fontId="1" fillId="0" borderId="1" xfId="0" applyNumberFormat="1" applyFont="1" applyBorder="1"/>
    <xf numFmtId="3" fontId="1" fillId="0" borderId="13" xfId="0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7" fillId="0" borderId="6" xfId="2" applyFont="1" applyBorder="1"/>
    <xf numFmtId="49" fontId="1" fillId="0" borderId="4" xfId="0" applyNumberFormat="1" applyFont="1" applyBorder="1"/>
    <xf numFmtId="3" fontId="1" fillId="0" borderId="14" xfId="0" applyNumberFormat="1" applyFont="1" applyBorder="1"/>
    <xf numFmtId="3" fontId="1" fillId="0" borderId="4" xfId="0" applyNumberFormat="1" applyFont="1" applyBorder="1"/>
    <xf numFmtId="3" fontId="1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7" fillId="0" borderId="0" xfId="1" applyNumberFormat="1" applyFont="1" applyAlignment="1">
      <alignment horizontal="right" wrapText="1"/>
    </xf>
    <xf numFmtId="3" fontId="7" fillId="0" borderId="7" xfId="1" quotePrefix="1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49" fontId="5" fillId="0" borderId="1" xfId="0" applyNumberFormat="1" applyFont="1" applyBorder="1" applyAlignment="1">
      <alignment horizontal="center" vertical="center" textRotation="90"/>
    </xf>
    <xf numFmtId="49" fontId="5" fillId="0" borderId="3" xfId="0" applyNumberFormat="1" applyFont="1" applyBorder="1" applyAlignment="1">
      <alignment horizontal="center" vertical="center" textRotation="90"/>
    </xf>
  </cellXfs>
  <cellStyles count="3">
    <cellStyle name="Normal" xfId="0" builtinId="0"/>
    <cellStyle name="Normal_Sheet1" xfId="2" xr:uid="{00000000-0005-0000-0000-000001000000}"/>
    <cellStyle name="Normal_Sheet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591C-7773-4775-A6AA-A6415D9537E4}">
  <dimension ref="A1:AA67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Y15" sqref="Y15"/>
    </sheetView>
  </sheetViews>
  <sheetFormatPr defaultColWidth="8.85546875" defaultRowHeight="15" x14ac:dyDescent="0.25"/>
  <cols>
    <col min="1" max="1" width="9.85546875" customWidth="1"/>
    <col min="2" max="2" width="46.85546875" customWidth="1"/>
    <col min="3" max="8" width="8.140625" bestFit="1" customWidth="1"/>
    <col min="9" max="9" width="8.140625" style="2" bestFit="1" customWidth="1"/>
    <col min="10" max="12" width="8.140625" bestFit="1" customWidth="1"/>
    <col min="13" max="13" width="8.140625" style="3" bestFit="1" customWidth="1"/>
    <col min="14" max="16" width="8.140625" bestFit="1" customWidth="1"/>
    <col min="17" max="17" width="8.140625" style="4" bestFit="1" customWidth="1"/>
    <col min="18" max="19" width="8.42578125" bestFit="1" customWidth="1"/>
    <col min="20" max="20" width="9.42578125" customWidth="1"/>
    <col min="23" max="23" width="10.140625" bestFit="1" customWidth="1"/>
  </cols>
  <sheetData>
    <row r="1" spans="1:23" ht="23.25" x14ac:dyDescent="0.35">
      <c r="A1" s="1" t="s">
        <v>89</v>
      </c>
      <c r="B1" s="1"/>
    </row>
    <row r="2" spans="1:23" ht="21" x14ac:dyDescent="0.35">
      <c r="A2" s="5"/>
    </row>
    <row r="3" spans="1:23" ht="15.75" thickBot="1" x14ac:dyDescent="0.3">
      <c r="A3" s="6" t="s">
        <v>67</v>
      </c>
      <c r="B3" s="7" t="s">
        <v>0</v>
      </c>
      <c r="C3" s="8" t="s">
        <v>68</v>
      </c>
      <c r="D3" s="8" t="s">
        <v>69</v>
      </c>
      <c r="E3" s="8" t="s">
        <v>70</v>
      </c>
      <c r="F3" s="8" t="s">
        <v>71</v>
      </c>
      <c r="G3" s="8" t="s">
        <v>72</v>
      </c>
      <c r="H3" s="8" t="s">
        <v>73</v>
      </c>
      <c r="I3" s="9" t="s">
        <v>74</v>
      </c>
      <c r="J3" s="9" t="s">
        <v>75</v>
      </c>
      <c r="K3" s="9" t="s">
        <v>76</v>
      </c>
      <c r="L3" s="9" t="s">
        <v>77</v>
      </c>
      <c r="M3" s="10" t="s">
        <v>78</v>
      </c>
      <c r="N3" s="6" t="s">
        <v>79</v>
      </c>
      <c r="O3" s="6" t="s">
        <v>80</v>
      </c>
      <c r="P3" s="6" t="s">
        <v>81</v>
      </c>
      <c r="Q3" s="6" t="s">
        <v>82</v>
      </c>
      <c r="R3" s="6" t="s">
        <v>83</v>
      </c>
      <c r="S3" s="6" t="s">
        <v>86</v>
      </c>
      <c r="T3" s="6" t="s">
        <v>84</v>
      </c>
      <c r="U3" s="6" t="s">
        <v>85</v>
      </c>
      <c r="V3" s="40" t="s">
        <v>87</v>
      </c>
      <c r="W3" s="40" t="s">
        <v>88</v>
      </c>
    </row>
    <row r="4" spans="1:23" ht="14.45" customHeight="1" x14ac:dyDescent="0.25">
      <c r="A4" s="43" t="s">
        <v>1</v>
      </c>
      <c r="B4" s="11" t="s">
        <v>13</v>
      </c>
      <c r="C4" s="12">
        <v>72273</v>
      </c>
      <c r="D4" s="13">
        <v>73051</v>
      </c>
      <c r="E4" s="13">
        <v>73269</v>
      </c>
      <c r="F4" s="13">
        <v>75656</v>
      </c>
      <c r="G4" s="13">
        <v>76847</v>
      </c>
      <c r="H4" s="13">
        <v>79570</v>
      </c>
      <c r="I4" s="13">
        <v>78599</v>
      </c>
      <c r="J4" s="3">
        <v>80761</v>
      </c>
      <c r="K4" s="3">
        <v>83434</v>
      </c>
      <c r="L4" s="3">
        <v>86370</v>
      </c>
      <c r="M4" s="14">
        <v>90288</v>
      </c>
      <c r="N4" s="14">
        <v>90582</v>
      </c>
      <c r="O4" s="3">
        <v>85869</v>
      </c>
      <c r="P4" s="3">
        <v>84862</v>
      </c>
      <c r="Q4" s="15">
        <v>83065</v>
      </c>
      <c r="R4" s="15">
        <v>85521</v>
      </c>
      <c r="S4" s="15">
        <v>84707</v>
      </c>
      <c r="T4" s="15">
        <v>80788</v>
      </c>
      <c r="U4" s="3">
        <v>83241</v>
      </c>
      <c r="V4" s="15">
        <v>83570</v>
      </c>
      <c r="W4" s="15">
        <v>83135</v>
      </c>
    </row>
    <row r="5" spans="1:23" x14ac:dyDescent="0.25">
      <c r="A5" s="44"/>
      <c r="B5" s="11" t="s">
        <v>14</v>
      </c>
      <c r="C5" s="16">
        <v>11895</v>
      </c>
      <c r="D5" s="3">
        <v>12605</v>
      </c>
      <c r="E5" s="3">
        <v>12820</v>
      </c>
      <c r="F5" s="3">
        <v>13550</v>
      </c>
      <c r="G5" s="3">
        <v>13805</v>
      </c>
      <c r="H5" s="3">
        <v>14440</v>
      </c>
      <c r="I5" s="3">
        <v>14630</v>
      </c>
      <c r="J5" s="3">
        <v>15437</v>
      </c>
      <c r="K5" s="3">
        <v>16056</v>
      </c>
      <c r="L5" s="3">
        <v>16946</v>
      </c>
      <c r="M5" s="14">
        <v>17899</v>
      </c>
      <c r="N5" s="14">
        <v>18843</v>
      </c>
      <c r="O5" s="3">
        <v>18362</v>
      </c>
      <c r="P5" s="3">
        <v>18502</v>
      </c>
      <c r="Q5" s="15">
        <v>19062</v>
      </c>
      <c r="R5" s="15">
        <v>19426</v>
      </c>
      <c r="S5" s="15">
        <v>19733</v>
      </c>
      <c r="T5" s="15">
        <v>19743</v>
      </c>
      <c r="U5" s="3">
        <v>20785</v>
      </c>
      <c r="V5" s="15">
        <v>21278</v>
      </c>
      <c r="W5" s="15">
        <v>21752</v>
      </c>
    </row>
    <row r="6" spans="1:23" x14ac:dyDescent="0.25">
      <c r="A6" s="44"/>
      <c r="B6" s="2" t="s">
        <v>15</v>
      </c>
      <c r="C6" s="16">
        <v>1465</v>
      </c>
      <c r="D6" s="3">
        <v>1524</v>
      </c>
      <c r="E6" s="3">
        <v>1633</v>
      </c>
      <c r="F6" s="3">
        <v>1661</v>
      </c>
      <c r="G6" s="3">
        <v>1583</v>
      </c>
      <c r="H6" s="3">
        <v>1668</v>
      </c>
      <c r="I6" s="3">
        <v>1497</v>
      </c>
      <c r="J6" s="3">
        <v>1630</v>
      </c>
      <c r="K6" s="17" t="s">
        <v>12</v>
      </c>
      <c r="L6" s="17" t="s">
        <v>12</v>
      </c>
      <c r="M6" s="17" t="s">
        <v>12</v>
      </c>
      <c r="N6" s="17" t="s">
        <v>12</v>
      </c>
      <c r="O6" s="17" t="s">
        <v>12</v>
      </c>
      <c r="P6" s="17" t="s">
        <v>12</v>
      </c>
      <c r="Q6" s="17" t="s">
        <v>12</v>
      </c>
      <c r="R6" s="17" t="s">
        <v>12</v>
      </c>
      <c r="S6" s="17" t="s">
        <v>12</v>
      </c>
      <c r="T6" s="17" t="s">
        <v>12</v>
      </c>
      <c r="U6" s="17" t="s">
        <v>12</v>
      </c>
      <c r="V6" s="17" t="s">
        <v>12</v>
      </c>
      <c r="W6" s="42" t="s">
        <v>12</v>
      </c>
    </row>
    <row r="7" spans="1:23" x14ac:dyDescent="0.25">
      <c r="A7" s="44"/>
      <c r="B7" s="11" t="s">
        <v>16</v>
      </c>
      <c r="C7" s="18" t="s">
        <v>12</v>
      </c>
      <c r="D7" s="17" t="s">
        <v>12</v>
      </c>
      <c r="E7" s="17" t="s">
        <v>12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3">
        <v>2165</v>
      </c>
      <c r="L7" s="3">
        <v>2652</v>
      </c>
      <c r="M7" s="14">
        <v>2662</v>
      </c>
      <c r="N7" s="14">
        <v>2572</v>
      </c>
      <c r="O7" s="3">
        <v>1883</v>
      </c>
      <c r="P7" s="3">
        <v>2097</v>
      </c>
      <c r="Q7" s="15">
        <v>2065</v>
      </c>
      <c r="R7" s="15">
        <v>2232</v>
      </c>
      <c r="S7" s="15">
        <v>2114</v>
      </c>
      <c r="T7" s="15">
        <v>1925</v>
      </c>
      <c r="U7" s="3">
        <v>2188</v>
      </c>
      <c r="V7" s="15">
        <v>2172</v>
      </c>
      <c r="W7" s="15">
        <v>2048</v>
      </c>
    </row>
    <row r="8" spans="1:23" x14ac:dyDescent="0.25">
      <c r="A8" s="44"/>
      <c r="B8" s="11" t="s">
        <v>17</v>
      </c>
      <c r="C8" s="18" t="s">
        <v>12</v>
      </c>
      <c r="D8" s="17" t="s">
        <v>12</v>
      </c>
      <c r="E8" s="17" t="s">
        <v>12</v>
      </c>
      <c r="F8" s="17" t="s">
        <v>12</v>
      </c>
      <c r="G8" s="17" t="s">
        <v>12</v>
      </c>
      <c r="H8" s="17" t="s">
        <v>12</v>
      </c>
      <c r="I8" s="17" t="s">
        <v>12</v>
      </c>
      <c r="J8" s="17" t="s">
        <v>12</v>
      </c>
      <c r="K8" s="3">
        <v>458</v>
      </c>
      <c r="L8" s="3">
        <v>874</v>
      </c>
      <c r="M8" s="14">
        <v>862</v>
      </c>
      <c r="N8" s="14">
        <v>717</v>
      </c>
      <c r="O8" s="3">
        <v>395</v>
      </c>
      <c r="P8" s="3">
        <v>376</v>
      </c>
      <c r="Q8" s="15">
        <v>358</v>
      </c>
      <c r="R8" s="15">
        <v>415</v>
      </c>
      <c r="S8" s="15">
        <v>385</v>
      </c>
      <c r="T8" s="15">
        <v>340</v>
      </c>
      <c r="U8" s="3">
        <v>409</v>
      </c>
      <c r="V8" s="15">
        <v>344</v>
      </c>
      <c r="W8" s="15">
        <v>336</v>
      </c>
    </row>
    <row r="9" spans="1:23" x14ac:dyDescent="0.25">
      <c r="A9" s="44"/>
      <c r="B9" s="19" t="s">
        <v>2</v>
      </c>
      <c r="C9" s="20">
        <f>SUM(C4:C6)</f>
        <v>85633</v>
      </c>
      <c r="D9" s="21">
        <f t="shared" ref="D9:G9" si="0">SUM(D4:D6)</f>
        <v>87180</v>
      </c>
      <c r="E9" s="21">
        <f t="shared" si="0"/>
        <v>87722</v>
      </c>
      <c r="F9" s="21">
        <f t="shared" si="0"/>
        <v>90867</v>
      </c>
      <c r="G9" s="21">
        <f t="shared" si="0"/>
        <v>92235</v>
      </c>
      <c r="H9" s="21">
        <f>SUM(H4:H6)</f>
        <v>95678</v>
      </c>
      <c r="I9" s="21">
        <f>SUM(I4:I6)</f>
        <v>94726</v>
      </c>
      <c r="J9" s="21">
        <f>SUM(J4:J6)</f>
        <v>97828</v>
      </c>
      <c r="K9" s="21">
        <f t="shared" ref="K9:Q9" si="1">SUM(K4:K8)</f>
        <v>102113</v>
      </c>
      <c r="L9" s="21">
        <f t="shared" si="1"/>
        <v>106842</v>
      </c>
      <c r="M9" s="21">
        <f t="shared" si="1"/>
        <v>111711</v>
      </c>
      <c r="N9" s="21">
        <f t="shared" si="1"/>
        <v>112714</v>
      </c>
      <c r="O9" s="21">
        <f t="shared" si="1"/>
        <v>106509</v>
      </c>
      <c r="P9" s="21">
        <f t="shared" si="1"/>
        <v>105837</v>
      </c>
      <c r="Q9" s="22">
        <f t="shared" si="1"/>
        <v>104550</v>
      </c>
      <c r="R9" s="21">
        <f t="shared" ref="R9:W9" si="2">SUM(R4:R8)</f>
        <v>107594</v>
      </c>
      <c r="S9" s="21">
        <f t="shared" si="2"/>
        <v>106939</v>
      </c>
      <c r="T9" s="21">
        <f t="shared" si="2"/>
        <v>102796</v>
      </c>
      <c r="U9" s="21">
        <f t="shared" si="2"/>
        <v>106623</v>
      </c>
      <c r="V9" s="21">
        <f t="shared" si="2"/>
        <v>107364</v>
      </c>
      <c r="W9" s="21">
        <f t="shared" si="2"/>
        <v>107271</v>
      </c>
    </row>
    <row r="10" spans="1:23" x14ac:dyDescent="0.25">
      <c r="A10" s="44"/>
      <c r="B10" s="23" t="s">
        <v>18</v>
      </c>
      <c r="C10" s="16">
        <v>88</v>
      </c>
      <c r="D10" s="3">
        <v>118</v>
      </c>
      <c r="E10" s="3">
        <v>263</v>
      </c>
      <c r="F10" s="3">
        <v>276</v>
      </c>
      <c r="G10" s="3">
        <v>358</v>
      </c>
      <c r="H10" s="3">
        <v>308</v>
      </c>
      <c r="I10" s="3">
        <v>327</v>
      </c>
      <c r="J10" s="3">
        <v>356</v>
      </c>
      <c r="K10" s="3">
        <v>309</v>
      </c>
      <c r="L10" s="3">
        <v>373</v>
      </c>
      <c r="M10" s="14">
        <v>367</v>
      </c>
      <c r="N10" s="14">
        <v>289</v>
      </c>
      <c r="O10" s="3">
        <v>232</v>
      </c>
      <c r="P10" s="3">
        <v>242</v>
      </c>
      <c r="Q10" s="15">
        <v>333</v>
      </c>
      <c r="R10" s="15">
        <v>976</v>
      </c>
      <c r="S10" s="15">
        <v>609</v>
      </c>
      <c r="T10" s="15">
        <v>622</v>
      </c>
      <c r="U10" s="3">
        <f>522+6</f>
        <v>528</v>
      </c>
      <c r="V10" s="15">
        <f>340+5</f>
        <v>345</v>
      </c>
      <c r="W10" s="15">
        <f>229+3</f>
        <v>232</v>
      </c>
    </row>
    <row r="11" spans="1:23" x14ac:dyDescent="0.25">
      <c r="A11" s="44"/>
      <c r="B11" s="23" t="s">
        <v>19</v>
      </c>
      <c r="C11" s="16">
        <v>14362</v>
      </c>
      <c r="D11" s="3">
        <v>14762</v>
      </c>
      <c r="E11" s="3">
        <v>15601</v>
      </c>
      <c r="F11" s="3">
        <v>17294</v>
      </c>
      <c r="G11" s="3">
        <v>17487</v>
      </c>
      <c r="H11" s="3">
        <v>19135</v>
      </c>
      <c r="I11" s="3">
        <v>19421</v>
      </c>
      <c r="J11" s="3">
        <v>20496</v>
      </c>
      <c r="K11" s="3">
        <v>21836</v>
      </c>
      <c r="L11" s="3">
        <v>24124</v>
      </c>
      <c r="M11" s="14">
        <v>26713</v>
      </c>
      <c r="N11" s="14">
        <v>27245</v>
      </c>
      <c r="O11" s="3">
        <v>27565</v>
      </c>
      <c r="P11" s="3">
        <v>28073</v>
      </c>
      <c r="Q11" s="15">
        <v>31163</v>
      </c>
      <c r="R11" s="15">
        <v>36785</v>
      </c>
      <c r="S11" s="15">
        <v>38177</v>
      </c>
      <c r="T11" s="15">
        <v>38483</v>
      </c>
      <c r="U11" s="3">
        <f>38573+315</f>
        <v>38888</v>
      </c>
      <c r="V11" s="15">
        <f>38837+328</f>
        <v>39165</v>
      </c>
      <c r="W11" s="15">
        <f>37250+252</f>
        <v>37502</v>
      </c>
    </row>
    <row r="12" spans="1:23" x14ac:dyDescent="0.25">
      <c r="A12" s="44"/>
      <c r="B12" s="23" t="s">
        <v>20</v>
      </c>
      <c r="C12" s="16">
        <v>331</v>
      </c>
      <c r="D12" s="3">
        <v>372</v>
      </c>
      <c r="E12" s="3">
        <v>375</v>
      </c>
      <c r="F12" s="3">
        <v>388</v>
      </c>
      <c r="G12" s="3">
        <v>397</v>
      </c>
      <c r="H12" s="3">
        <v>484</v>
      </c>
      <c r="I12" s="3">
        <v>508</v>
      </c>
      <c r="J12" s="3">
        <v>531</v>
      </c>
      <c r="K12" s="3">
        <v>568</v>
      </c>
      <c r="L12" s="3">
        <v>579</v>
      </c>
      <c r="M12" s="14">
        <v>628</v>
      </c>
      <c r="N12" s="14">
        <v>593</v>
      </c>
      <c r="O12" s="3">
        <v>730</v>
      </c>
      <c r="P12" s="3">
        <v>794</v>
      </c>
      <c r="Q12" s="15">
        <v>850</v>
      </c>
      <c r="R12" s="15">
        <v>1059</v>
      </c>
      <c r="S12" s="15">
        <v>1053</v>
      </c>
      <c r="T12" s="15">
        <v>1048</v>
      </c>
      <c r="U12" s="3">
        <f>1030+4</f>
        <v>1034</v>
      </c>
      <c r="V12" s="15">
        <f>1092+5</f>
        <v>1097</v>
      </c>
      <c r="W12">
        <f>969+14</f>
        <v>983</v>
      </c>
    </row>
    <row r="13" spans="1:23" x14ac:dyDescent="0.25">
      <c r="A13" s="44"/>
      <c r="B13" s="23" t="s">
        <v>21</v>
      </c>
      <c r="C13" s="16">
        <v>1145</v>
      </c>
      <c r="D13" s="3">
        <v>1145</v>
      </c>
      <c r="E13" s="3">
        <v>1217</v>
      </c>
      <c r="F13" s="3">
        <v>1226</v>
      </c>
      <c r="G13" s="3">
        <v>1212</v>
      </c>
      <c r="H13" s="3">
        <v>1192</v>
      </c>
      <c r="I13" s="3">
        <v>1088</v>
      </c>
      <c r="J13" s="3">
        <v>1274</v>
      </c>
      <c r="K13" s="3">
        <v>1334</v>
      </c>
      <c r="L13" s="3">
        <v>1292</v>
      </c>
      <c r="M13" s="14">
        <v>1434</v>
      </c>
      <c r="N13" s="14">
        <v>1428</v>
      </c>
      <c r="O13" s="3">
        <v>1414</v>
      </c>
      <c r="P13" s="3">
        <v>1424</v>
      </c>
      <c r="Q13" s="15">
        <v>1539</v>
      </c>
      <c r="R13" s="15">
        <v>1407</v>
      </c>
      <c r="S13" s="15">
        <v>1604</v>
      </c>
      <c r="T13" s="15">
        <v>977</v>
      </c>
      <c r="U13" s="3">
        <f>941+5</f>
        <v>946</v>
      </c>
      <c r="V13" s="15">
        <f>543+5</f>
        <v>548</v>
      </c>
      <c r="W13" s="3">
        <f>478+1</f>
        <v>479</v>
      </c>
    </row>
    <row r="14" spans="1:23" x14ac:dyDescent="0.25">
      <c r="A14" s="44"/>
      <c r="B14" s="23" t="s">
        <v>22</v>
      </c>
      <c r="C14" s="16">
        <v>920</v>
      </c>
      <c r="D14" s="3">
        <v>960</v>
      </c>
      <c r="E14" s="3">
        <v>1077</v>
      </c>
      <c r="F14" s="3">
        <v>1159</v>
      </c>
      <c r="G14" s="3">
        <v>1297</v>
      </c>
      <c r="H14" s="3">
        <v>1402</v>
      </c>
      <c r="I14" s="3">
        <v>1528</v>
      </c>
      <c r="J14" s="3">
        <v>1788</v>
      </c>
      <c r="K14" s="3">
        <v>1988</v>
      </c>
      <c r="L14" s="3">
        <v>2093</v>
      </c>
      <c r="M14" s="14">
        <v>2341</v>
      </c>
      <c r="N14" s="14">
        <v>2547</v>
      </c>
      <c r="O14" s="3">
        <v>2741</v>
      </c>
      <c r="P14" s="3">
        <v>3339</v>
      </c>
      <c r="Q14" s="15">
        <v>3661</v>
      </c>
      <c r="R14" s="15">
        <v>4295</v>
      </c>
      <c r="S14" s="15">
        <v>4561</v>
      </c>
      <c r="T14" s="15">
        <v>4612</v>
      </c>
      <c r="U14" s="3">
        <f>4796+35</f>
        <v>4831</v>
      </c>
      <c r="V14" s="15">
        <f>4954+45</f>
        <v>4999</v>
      </c>
      <c r="W14" s="15">
        <f>4800+35</f>
        <v>4835</v>
      </c>
    </row>
    <row r="15" spans="1:23" x14ac:dyDescent="0.25">
      <c r="A15" s="44"/>
      <c r="B15" s="23" t="s">
        <v>23</v>
      </c>
      <c r="C15" s="16">
        <v>15847</v>
      </c>
      <c r="D15" s="3">
        <v>17425</v>
      </c>
      <c r="E15" s="3">
        <v>19236</v>
      </c>
      <c r="F15" s="3">
        <v>21302</v>
      </c>
      <c r="G15" s="3">
        <v>22384</v>
      </c>
      <c r="H15" s="3">
        <v>24502</v>
      </c>
      <c r="I15" s="3">
        <v>24152</v>
      </c>
      <c r="J15" s="3">
        <v>24833</v>
      </c>
      <c r="K15" s="3">
        <v>24748</v>
      </c>
      <c r="L15" s="3">
        <v>25655</v>
      </c>
      <c r="M15" s="14">
        <v>27605</v>
      </c>
      <c r="N15" s="14">
        <v>28028</v>
      </c>
      <c r="O15" s="3">
        <v>27342</v>
      </c>
      <c r="P15" s="3">
        <v>27269</v>
      </c>
      <c r="Q15" s="15">
        <v>27918</v>
      </c>
      <c r="R15" s="15">
        <v>30333</v>
      </c>
      <c r="S15" s="15">
        <v>30442</v>
      </c>
      <c r="T15" s="15">
        <v>29331</v>
      </c>
      <c r="U15" s="3">
        <v>30483</v>
      </c>
      <c r="V15" s="15">
        <f>31818+207</f>
        <v>32025</v>
      </c>
      <c r="W15" s="3">
        <f>32499+140</f>
        <v>32639</v>
      </c>
    </row>
    <row r="16" spans="1:23" x14ac:dyDescent="0.25">
      <c r="A16" s="44"/>
      <c r="B16" s="23" t="s">
        <v>24</v>
      </c>
      <c r="C16" s="16">
        <v>1074</v>
      </c>
      <c r="D16" s="3">
        <v>1242</v>
      </c>
      <c r="E16" s="3">
        <v>1520</v>
      </c>
      <c r="F16" s="3">
        <v>1545</v>
      </c>
      <c r="G16" s="3">
        <v>1609</v>
      </c>
      <c r="H16" s="3">
        <v>1518</v>
      </c>
      <c r="I16" s="3">
        <v>1694</v>
      </c>
      <c r="J16" s="3">
        <v>1656</v>
      </c>
      <c r="K16" s="3">
        <v>1699</v>
      </c>
      <c r="L16" s="3">
        <v>1431</v>
      </c>
      <c r="M16" s="14">
        <v>1696</v>
      </c>
      <c r="N16" s="14">
        <v>2051</v>
      </c>
      <c r="O16" s="3">
        <v>1611</v>
      </c>
      <c r="P16" s="17" t="s">
        <v>12</v>
      </c>
      <c r="Q16" s="17" t="s">
        <v>12</v>
      </c>
      <c r="R16" s="17" t="s">
        <v>12</v>
      </c>
      <c r="S16" s="17" t="s">
        <v>12</v>
      </c>
      <c r="T16" s="17" t="s">
        <v>12</v>
      </c>
      <c r="U16" s="17" t="s">
        <v>12</v>
      </c>
      <c r="V16" s="17" t="s">
        <v>12</v>
      </c>
      <c r="W16" s="17" t="s">
        <v>12</v>
      </c>
    </row>
    <row r="17" spans="1:27" x14ac:dyDescent="0.25">
      <c r="A17" s="44"/>
      <c r="B17" s="11" t="s">
        <v>25</v>
      </c>
      <c r="C17" s="16">
        <v>380</v>
      </c>
      <c r="D17" s="3">
        <v>343</v>
      </c>
      <c r="E17" s="3">
        <v>424</v>
      </c>
      <c r="F17" s="3">
        <v>468</v>
      </c>
      <c r="G17" s="3">
        <v>455</v>
      </c>
      <c r="H17" s="3">
        <v>450</v>
      </c>
      <c r="I17" s="3">
        <v>490</v>
      </c>
      <c r="J17" s="3">
        <v>572</v>
      </c>
      <c r="K17" s="3">
        <v>598</v>
      </c>
      <c r="L17" s="3">
        <v>695</v>
      </c>
      <c r="M17" s="14">
        <v>823</v>
      </c>
      <c r="N17" s="14">
        <v>844</v>
      </c>
      <c r="O17" s="3">
        <v>1016</v>
      </c>
      <c r="P17" s="3">
        <v>1193</v>
      </c>
      <c r="Q17" s="15">
        <v>1361</v>
      </c>
      <c r="R17" s="15">
        <v>1799</v>
      </c>
      <c r="S17" s="15">
        <v>1668</v>
      </c>
      <c r="T17" s="15">
        <v>1632</v>
      </c>
      <c r="U17" s="3">
        <v>1568</v>
      </c>
      <c r="V17" s="15">
        <f>1619+10</f>
        <v>1629</v>
      </c>
      <c r="W17" s="3">
        <f>1537+16</f>
        <v>1553</v>
      </c>
    </row>
    <row r="18" spans="1:27" x14ac:dyDescent="0.25">
      <c r="A18" s="44"/>
      <c r="B18" s="23" t="s">
        <v>26</v>
      </c>
      <c r="C18" s="16">
        <v>35465</v>
      </c>
      <c r="D18" s="3">
        <v>35883</v>
      </c>
      <c r="E18" s="3">
        <v>35920</v>
      </c>
      <c r="F18" s="3">
        <v>36242</v>
      </c>
      <c r="G18" s="3">
        <v>38867</v>
      </c>
      <c r="H18" s="3">
        <v>39369</v>
      </c>
      <c r="I18" s="3">
        <v>38859</v>
      </c>
      <c r="J18" s="3">
        <v>38924</v>
      </c>
      <c r="K18" s="3">
        <v>39049</v>
      </c>
      <c r="L18" s="3">
        <v>38067</v>
      </c>
      <c r="M18" s="14">
        <v>39556</v>
      </c>
      <c r="N18" s="14">
        <v>38874</v>
      </c>
      <c r="O18" s="3">
        <v>36876</v>
      </c>
      <c r="P18" s="3">
        <v>35257</v>
      </c>
      <c r="Q18" s="15">
        <v>35547</v>
      </c>
      <c r="R18" s="15">
        <v>38769</v>
      </c>
      <c r="S18" s="15">
        <v>39046</v>
      </c>
      <c r="T18" s="15">
        <v>33730</v>
      </c>
      <c r="U18" s="3">
        <v>34283</v>
      </c>
      <c r="V18" s="15">
        <f>34075+204</f>
        <v>34279</v>
      </c>
      <c r="W18" s="3">
        <f>33469+119</f>
        <v>33588</v>
      </c>
    </row>
    <row r="19" spans="1:27" x14ac:dyDescent="0.25">
      <c r="A19" s="44"/>
      <c r="B19" s="23" t="s">
        <v>27</v>
      </c>
      <c r="C19" s="16">
        <v>1857</v>
      </c>
      <c r="D19" s="3">
        <v>1928</v>
      </c>
      <c r="E19" s="3">
        <v>1954</v>
      </c>
      <c r="F19" s="3">
        <v>2086</v>
      </c>
      <c r="G19" s="3">
        <v>2319</v>
      </c>
      <c r="H19" s="3">
        <v>2223</v>
      </c>
      <c r="I19" s="3">
        <v>2163</v>
      </c>
      <c r="J19" s="3">
        <v>2414</v>
      </c>
      <c r="K19" s="3">
        <v>2285</v>
      </c>
      <c r="L19" s="3">
        <v>2393</v>
      </c>
      <c r="M19" s="14">
        <v>2434</v>
      </c>
      <c r="N19" s="14">
        <v>2532</v>
      </c>
      <c r="O19" s="3">
        <v>2437</v>
      </c>
      <c r="P19" s="3">
        <v>2561</v>
      </c>
      <c r="Q19" s="15">
        <v>2742</v>
      </c>
      <c r="R19" s="15">
        <v>2987</v>
      </c>
      <c r="S19" s="15">
        <v>2957</v>
      </c>
      <c r="T19" s="15">
        <v>2911</v>
      </c>
      <c r="U19" s="3">
        <v>2908</v>
      </c>
      <c r="V19" s="15">
        <f>2837+31</f>
        <v>2868</v>
      </c>
      <c r="W19" s="3">
        <f>2817+13</f>
        <v>2830</v>
      </c>
    </row>
    <row r="20" spans="1:27" x14ac:dyDescent="0.25">
      <c r="A20" s="44"/>
      <c r="B20" s="24" t="s">
        <v>28</v>
      </c>
      <c r="C20" s="16">
        <v>1724</v>
      </c>
      <c r="D20" s="3">
        <v>1829</v>
      </c>
      <c r="E20" s="3">
        <v>1954</v>
      </c>
      <c r="F20" s="3">
        <v>2124</v>
      </c>
      <c r="G20" s="3">
        <v>2173</v>
      </c>
      <c r="H20" s="3">
        <v>2204</v>
      </c>
      <c r="I20" s="3">
        <v>2199</v>
      </c>
      <c r="J20" s="3">
        <v>2368</v>
      </c>
      <c r="K20" s="3">
        <v>2420</v>
      </c>
      <c r="L20" s="3">
        <v>2437</v>
      </c>
      <c r="M20" s="14">
        <v>2523</v>
      </c>
      <c r="N20" s="14">
        <v>2596</v>
      </c>
      <c r="O20" s="3">
        <v>2554</v>
      </c>
      <c r="P20" s="3">
        <v>2803</v>
      </c>
      <c r="Q20" s="15">
        <v>2875</v>
      </c>
      <c r="R20" s="15">
        <v>3218</v>
      </c>
      <c r="S20" s="15">
        <v>3155</v>
      </c>
      <c r="T20" s="15">
        <v>2548</v>
      </c>
      <c r="U20" s="3">
        <v>2472</v>
      </c>
      <c r="V20" s="15">
        <f>2491+19</f>
        <v>2510</v>
      </c>
      <c r="W20" s="3">
        <f>2531+15</f>
        <v>2546</v>
      </c>
    </row>
    <row r="21" spans="1:27" x14ac:dyDescent="0.25">
      <c r="A21" s="44"/>
      <c r="B21" s="23" t="s">
        <v>29</v>
      </c>
      <c r="C21" s="16">
        <v>70112</v>
      </c>
      <c r="D21" s="3">
        <v>71488</v>
      </c>
      <c r="E21" s="3">
        <v>73987</v>
      </c>
      <c r="F21" s="3">
        <v>75241</v>
      </c>
      <c r="G21" s="3">
        <v>74164</v>
      </c>
      <c r="H21" s="3">
        <v>77029</v>
      </c>
      <c r="I21" s="3">
        <v>75707</v>
      </c>
      <c r="J21" s="3">
        <v>79134</v>
      </c>
      <c r="K21" s="3">
        <v>81596</v>
      </c>
      <c r="L21" s="3">
        <v>84981</v>
      </c>
      <c r="M21" s="14">
        <v>90377</v>
      </c>
      <c r="N21" s="14">
        <v>92529</v>
      </c>
      <c r="O21" s="3">
        <v>87992</v>
      </c>
      <c r="P21" s="3">
        <v>85512</v>
      </c>
      <c r="Q21" s="15">
        <v>84571</v>
      </c>
      <c r="R21" s="15">
        <v>90247</v>
      </c>
      <c r="S21" s="15">
        <v>88817</v>
      </c>
      <c r="T21" s="15">
        <v>84780</v>
      </c>
      <c r="U21" s="3">
        <v>87697</v>
      </c>
      <c r="V21" s="15">
        <f>88609+455</f>
        <v>89064</v>
      </c>
      <c r="W21" s="3">
        <f>88164+313</f>
        <v>88477</v>
      </c>
    </row>
    <row r="22" spans="1:27" x14ac:dyDescent="0.25">
      <c r="A22" s="44"/>
      <c r="B22" s="23" t="s">
        <v>30</v>
      </c>
      <c r="C22" s="16">
        <v>2976</v>
      </c>
      <c r="D22" s="3">
        <v>2333</v>
      </c>
      <c r="E22" s="3">
        <v>2601</v>
      </c>
      <c r="F22" s="3">
        <v>2758</v>
      </c>
      <c r="G22" s="3">
        <v>2785</v>
      </c>
      <c r="H22" s="3">
        <v>2942</v>
      </c>
      <c r="I22" s="3">
        <v>2727</v>
      </c>
      <c r="J22" s="3">
        <v>2752</v>
      </c>
      <c r="K22" s="3">
        <v>3157</v>
      </c>
      <c r="L22" s="3">
        <v>3496</v>
      </c>
      <c r="M22" s="14">
        <v>3884</v>
      </c>
      <c r="N22" s="14">
        <v>4054</v>
      </c>
      <c r="O22" s="3">
        <v>4348</v>
      </c>
      <c r="P22" s="3">
        <v>4568</v>
      </c>
      <c r="Q22" s="15">
        <v>4429</v>
      </c>
      <c r="R22" s="15">
        <v>2137</v>
      </c>
      <c r="S22" s="15">
        <v>3459</v>
      </c>
      <c r="T22" s="15">
        <v>4013</v>
      </c>
      <c r="U22" s="3">
        <v>4743</v>
      </c>
      <c r="V22" s="15">
        <f>4642+23</f>
        <v>4665</v>
      </c>
      <c r="W22" s="3">
        <f>4575+24</f>
        <v>4599</v>
      </c>
    </row>
    <row r="23" spans="1:27" x14ac:dyDescent="0.25">
      <c r="A23" s="44"/>
      <c r="B23" s="23" t="s">
        <v>31</v>
      </c>
      <c r="C23" s="16">
        <v>33365</v>
      </c>
      <c r="D23" s="3">
        <v>35364</v>
      </c>
      <c r="E23" s="3">
        <v>37505</v>
      </c>
      <c r="F23" s="3">
        <v>40563</v>
      </c>
      <c r="G23" s="3">
        <v>42010</v>
      </c>
      <c r="H23" s="3">
        <v>49505</v>
      </c>
      <c r="I23" s="3">
        <v>47725</v>
      </c>
      <c r="J23" s="3">
        <v>51265</v>
      </c>
      <c r="K23" s="3">
        <v>52346</v>
      </c>
      <c r="L23" s="3">
        <v>56752</v>
      </c>
      <c r="M23" s="14">
        <v>61711</v>
      </c>
      <c r="N23" s="14">
        <v>63849</v>
      </c>
      <c r="O23" s="3">
        <v>60801</v>
      </c>
      <c r="P23" s="3">
        <v>61709</v>
      </c>
      <c r="Q23" s="15">
        <v>61308</v>
      </c>
      <c r="R23" s="15">
        <v>65384</v>
      </c>
      <c r="S23" s="15">
        <v>64874</v>
      </c>
      <c r="T23" s="15">
        <v>63216</v>
      </c>
      <c r="U23" s="3">
        <v>66265</v>
      </c>
      <c r="V23" s="15">
        <f>68252+358</f>
        <v>68610</v>
      </c>
      <c r="W23" s="3">
        <f>69102+236</f>
        <v>69338</v>
      </c>
    </row>
    <row r="24" spans="1:27" x14ac:dyDescent="0.25">
      <c r="A24" s="44"/>
      <c r="B24" s="24" t="s">
        <v>32</v>
      </c>
      <c r="C24" s="16">
        <v>100</v>
      </c>
      <c r="D24" s="3">
        <v>107</v>
      </c>
      <c r="E24" s="3">
        <v>117</v>
      </c>
      <c r="F24" s="3">
        <v>132</v>
      </c>
      <c r="G24" s="3">
        <v>77</v>
      </c>
      <c r="H24" s="3">
        <v>112</v>
      </c>
      <c r="I24" s="3">
        <v>127</v>
      </c>
      <c r="J24" s="3">
        <v>147</v>
      </c>
      <c r="K24" s="3">
        <v>134</v>
      </c>
      <c r="L24" s="3">
        <v>153</v>
      </c>
      <c r="M24" s="14">
        <v>151</v>
      </c>
      <c r="N24" s="14">
        <v>137</v>
      </c>
      <c r="O24" s="3">
        <v>175</v>
      </c>
      <c r="P24" s="3">
        <v>200</v>
      </c>
      <c r="Q24" s="15">
        <v>262</v>
      </c>
      <c r="R24" s="15">
        <v>302</v>
      </c>
      <c r="S24" s="15">
        <v>354</v>
      </c>
      <c r="T24" s="15">
        <v>318</v>
      </c>
      <c r="U24" s="3">
        <v>316</v>
      </c>
      <c r="V24" s="15">
        <f>338+2</f>
        <v>340</v>
      </c>
      <c r="W24" s="3">
        <f>251+3</f>
        <v>254</v>
      </c>
    </row>
    <row r="25" spans="1:27" x14ac:dyDescent="0.25">
      <c r="A25" s="44"/>
      <c r="B25" s="19" t="s">
        <v>3</v>
      </c>
      <c r="C25" s="20">
        <f>SUM(C10:C24)</f>
        <v>179746</v>
      </c>
      <c r="D25" s="21">
        <f t="shared" ref="D25:H25" si="3">SUM(D10:D24)</f>
        <v>185299</v>
      </c>
      <c r="E25" s="21">
        <f t="shared" si="3"/>
        <v>193751</v>
      </c>
      <c r="F25" s="21">
        <f t="shared" si="3"/>
        <v>202804</v>
      </c>
      <c r="G25" s="21">
        <f t="shared" si="3"/>
        <v>207594</v>
      </c>
      <c r="H25" s="21">
        <f t="shared" si="3"/>
        <v>222375</v>
      </c>
      <c r="I25" s="21">
        <f t="shared" ref="I25:Q25" si="4">SUM(I10:I24)</f>
        <v>218715</v>
      </c>
      <c r="J25" s="21">
        <f t="shared" si="4"/>
        <v>228510</v>
      </c>
      <c r="K25" s="21">
        <f t="shared" si="4"/>
        <v>234067</v>
      </c>
      <c r="L25" s="21">
        <f t="shared" si="4"/>
        <v>244521</v>
      </c>
      <c r="M25" s="21">
        <f t="shared" si="4"/>
        <v>262243</v>
      </c>
      <c r="N25" s="21">
        <f t="shared" si="4"/>
        <v>267596</v>
      </c>
      <c r="O25" s="21">
        <f t="shared" si="4"/>
        <v>257834</v>
      </c>
      <c r="P25" s="21">
        <f t="shared" si="4"/>
        <v>254944</v>
      </c>
      <c r="Q25" s="22">
        <f t="shared" si="4"/>
        <v>258559</v>
      </c>
      <c r="R25" s="21">
        <f t="shared" ref="R25:V25" si="5">SUM(R10:R24)</f>
        <v>279698</v>
      </c>
      <c r="S25" s="21">
        <f t="shared" si="5"/>
        <v>280776</v>
      </c>
      <c r="T25" s="21">
        <f t="shared" si="5"/>
        <v>268221</v>
      </c>
      <c r="U25" s="21">
        <f t="shared" si="5"/>
        <v>276962</v>
      </c>
      <c r="V25" s="21">
        <f t="shared" si="5"/>
        <v>282144</v>
      </c>
      <c r="W25" s="21">
        <f>SUM(W10:W24)</f>
        <v>279855</v>
      </c>
    </row>
    <row r="26" spans="1:27" x14ac:dyDescent="0.25">
      <c r="A26" s="44"/>
      <c r="B26" s="11" t="s">
        <v>33</v>
      </c>
      <c r="C26" s="16">
        <v>1902</v>
      </c>
      <c r="D26" s="3">
        <v>1889</v>
      </c>
      <c r="E26" s="3">
        <v>1946</v>
      </c>
      <c r="F26" s="3">
        <v>2149</v>
      </c>
      <c r="G26" s="3">
        <v>2269</v>
      </c>
      <c r="H26" s="3">
        <v>2305</v>
      </c>
      <c r="I26" s="3">
        <v>2360</v>
      </c>
      <c r="J26" s="3">
        <v>2725</v>
      </c>
      <c r="K26" s="3">
        <v>2924</v>
      </c>
      <c r="L26" s="3">
        <v>2998</v>
      </c>
      <c r="M26" s="14">
        <v>2875</v>
      </c>
      <c r="N26" s="14">
        <v>2814</v>
      </c>
      <c r="O26" s="3">
        <v>3141</v>
      </c>
      <c r="P26" s="3">
        <v>3225</v>
      </c>
      <c r="Q26" s="15">
        <v>3109</v>
      </c>
      <c r="R26" s="15">
        <v>3038</v>
      </c>
      <c r="S26" s="15">
        <v>2923</v>
      </c>
      <c r="T26" s="15">
        <v>2786</v>
      </c>
      <c r="U26" s="3">
        <v>2937</v>
      </c>
      <c r="V26" s="15">
        <v>2761</v>
      </c>
      <c r="W26" s="3">
        <v>2821</v>
      </c>
    </row>
    <row r="27" spans="1:27" x14ac:dyDescent="0.25">
      <c r="A27" s="44"/>
      <c r="B27" s="11" t="s">
        <v>34</v>
      </c>
      <c r="C27" s="16">
        <v>357</v>
      </c>
      <c r="D27" s="3">
        <v>325</v>
      </c>
      <c r="E27" s="3">
        <v>358</v>
      </c>
      <c r="F27" s="3">
        <v>385</v>
      </c>
      <c r="G27" s="3">
        <v>390</v>
      </c>
      <c r="H27" s="3">
        <v>368</v>
      </c>
      <c r="I27" s="3">
        <v>432</v>
      </c>
      <c r="J27" s="3">
        <v>414</v>
      </c>
      <c r="K27" s="3">
        <v>432</v>
      </c>
      <c r="L27" s="3">
        <v>437</v>
      </c>
      <c r="M27" s="14">
        <v>478</v>
      </c>
      <c r="N27" s="25">
        <v>460</v>
      </c>
      <c r="O27" s="3">
        <v>553</v>
      </c>
      <c r="P27" s="3">
        <v>645</v>
      </c>
      <c r="Q27" s="15">
        <v>626</v>
      </c>
      <c r="R27" s="15">
        <v>552</v>
      </c>
      <c r="S27" s="15">
        <v>565</v>
      </c>
      <c r="T27" s="15">
        <v>558</v>
      </c>
      <c r="U27" s="3">
        <v>552</v>
      </c>
      <c r="V27" s="15">
        <v>538</v>
      </c>
      <c r="W27" s="3">
        <v>547</v>
      </c>
    </row>
    <row r="28" spans="1:27" x14ac:dyDescent="0.25">
      <c r="A28" s="44"/>
      <c r="B28" s="26" t="s">
        <v>4</v>
      </c>
      <c r="C28" s="27">
        <f>SUM(C26:C27)</f>
        <v>2259</v>
      </c>
      <c r="D28" s="28">
        <f t="shared" ref="D28:H28" si="6">SUM(D26:D27)</f>
        <v>2214</v>
      </c>
      <c r="E28" s="28">
        <f t="shared" si="6"/>
        <v>2304</v>
      </c>
      <c r="F28" s="28">
        <f t="shared" si="6"/>
        <v>2534</v>
      </c>
      <c r="G28" s="28">
        <f t="shared" si="6"/>
        <v>2659</v>
      </c>
      <c r="H28" s="28">
        <f t="shared" si="6"/>
        <v>2673</v>
      </c>
      <c r="I28" s="28">
        <f t="shared" ref="I28:S28" si="7">SUM(I26:I27)</f>
        <v>2792</v>
      </c>
      <c r="J28" s="28">
        <f t="shared" si="7"/>
        <v>3139</v>
      </c>
      <c r="K28" s="28">
        <f t="shared" si="7"/>
        <v>3356</v>
      </c>
      <c r="L28" s="28">
        <f t="shared" si="7"/>
        <v>3435</v>
      </c>
      <c r="M28" s="28">
        <f t="shared" si="7"/>
        <v>3353</v>
      </c>
      <c r="N28" s="28">
        <f t="shared" si="7"/>
        <v>3274</v>
      </c>
      <c r="O28" s="28">
        <f t="shared" si="7"/>
        <v>3694</v>
      </c>
      <c r="P28" s="28">
        <f t="shared" si="7"/>
        <v>3870</v>
      </c>
      <c r="Q28" s="29">
        <f t="shared" si="7"/>
        <v>3735</v>
      </c>
      <c r="R28" s="28">
        <f t="shared" si="7"/>
        <v>3590</v>
      </c>
      <c r="S28" s="28">
        <f t="shared" si="7"/>
        <v>3488</v>
      </c>
      <c r="T28" s="28">
        <f t="shared" ref="T28:W28" si="8">SUM(T26:T27)</f>
        <v>3344</v>
      </c>
      <c r="U28" s="28">
        <f t="shared" si="8"/>
        <v>3489</v>
      </c>
      <c r="V28" s="28">
        <f t="shared" si="8"/>
        <v>3299</v>
      </c>
      <c r="W28" s="28">
        <f t="shared" si="8"/>
        <v>3368</v>
      </c>
    </row>
    <row r="29" spans="1:27" x14ac:dyDescent="0.25">
      <c r="A29" s="44"/>
      <c r="B29" s="24" t="s">
        <v>35</v>
      </c>
      <c r="C29" s="16">
        <v>164945</v>
      </c>
      <c r="D29" s="3">
        <v>164720</v>
      </c>
      <c r="E29" s="3">
        <v>163560</v>
      </c>
      <c r="F29" s="3">
        <v>177301</v>
      </c>
      <c r="G29" s="3">
        <v>180427</v>
      </c>
      <c r="H29" s="3">
        <v>176909</v>
      </c>
      <c r="I29" s="3">
        <v>170521</v>
      </c>
      <c r="J29" s="3">
        <v>177729</v>
      </c>
      <c r="K29" s="3">
        <v>188528</v>
      </c>
      <c r="L29" s="3">
        <v>199804</v>
      </c>
      <c r="M29" s="14">
        <v>199403</v>
      </c>
      <c r="N29" s="17" t="s">
        <v>12</v>
      </c>
      <c r="O29" s="17" t="s">
        <v>12</v>
      </c>
      <c r="P29" s="17" t="s">
        <v>12</v>
      </c>
      <c r="Q29" s="17" t="s">
        <v>12</v>
      </c>
      <c r="R29" s="17" t="s">
        <v>12</v>
      </c>
      <c r="S29" s="17" t="s">
        <v>12</v>
      </c>
      <c r="T29" s="17" t="s">
        <v>12</v>
      </c>
      <c r="U29" s="17" t="s">
        <v>12</v>
      </c>
      <c r="V29" s="17" t="s">
        <v>12</v>
      </c>
      <c r="W29" s="17" t="s">
        <v>12</v>
      </c>
    </row>
    <row r="30" spans="1:27" x14ac:dyDescent="0.25">
      <c r="A30" s="44"/>
      <c r="B30" s="24" t="s">
        <v>36</v>
      </c>
      <c r="C30" s="30" t="s">
        <v>12</v>
      </c>
      <c r="D30" s="17" t="s">
        <v>12</v>
      </c>
      <c r="E30" s="17" t="s">
        <v>12</v>
      </c>
      <c r="F30" s="17" t="s">
        <v>12</v>
      </c>
      <c r="G30" s="17" t="s">
        <v>12</v>
      </c>
      <c r="H30" s="17" t="s">
        <v>12</v>
      </c>
      <c r="I30" s="17" t="s">
        <v>12</v>
      </c>
      <c r="J30" s="17" t="s">
        <v>12</v>
      </c>
      <c r="K30" s="17" t="s">
        <v>12</v>
      </c>
      <c r="L30" s="17" t="s">
        <v>12</v>
      </c>
      <c r="M30" s="17" t="s">
        <v>12</v>
      </c>
      <c r="N30" s="3">
        <v>161364</v>
      </c>
      <c r="O30" s="3">
        <v>166839</v>
      </c>
      <c r="P30" s="3">
        <v>160581</v>
      </c>
      <c r="Q30" s="15">
        <v>162008</v>
      </c>
      <c r="R30" s="3">
        <v>156553</v>
      </c>
      <c r="S30" s="3">
        <v>162477</v>
      </c>
      <c r="T30" s="3">
        <v>159980</v>
      </c>
      <c r="U30" s="3">
        <v>159687</v>
      </c>
      <c r="V30" s="3">
        <v>168437</v>
      </c>
      <c r="W30" s="3">
        <v>168651</v>
      </c>
    </row>
    <row r="31" spans="1:27" x14ac:dyDescent="0.25">
      <c r="A31" s="44"/>
      <c r="B31" s="24" t="s">
        <v>37</v>
      </c>
      <c r="C31" s="30" t="s">
        <v>12</v>
      </c>
      <c r="D31" s="17" t="s">
        <v>12</v>
      </c>
      <c r="E31" s="17" t="s">
        <v>12</v>
      </c>
      <c r="F31" s="17" t="s">
        <v>12</v>
      </c>
      <c r="G31" s="17" t="s">
        <v>12</v>
      </c>
      <c r="H31" s="17" t="s">
        <v>12</v>
      </c>
      <c r="I31" s="17" t="s">
        <v>12</v>
      </c>
      <c r="J31" s="17" t="s">
        <v>12</v>
      </c>
      <c r="K31" s="17" t="s">
        <v>12</v>
      </c>
      <c r="L31" s="17" t="s">
        <v>12</v>
      </c>
      <c r="M31" s="17" t="s">
        <v>12</v>
      </c>
      <c r="N31" s="3">
        <v>4394</v>
      </c>
      <c r="O31" s="3">
        <v>802</v>
      </c>
      <c r="P31" s="3">
        <v>1058</v>
      </c>
      <c r="Q31" s="15">
        <v>1200</v>
      </c>
      <c r="R31" s="17">
        <v>1305</v>
      </c>
      <c r="S31" s="17">
        <v>1333</v>
      </c>
      <c r="T31" s="17">
        <v>1575</v>
      </c>
      <c r="U31" s="3">
        <v>1684</v>
      </c>
      <c r="V31" s="41">
        <v>1721</v>
      </c>
      <c r="W31" s="3">
        <v>1855</v>
      </c>
    </row>
    <row r="32" spans="1:27" x14ac:dyDescent="0.25">
      <c r="A32" s="44"/>
      <c r="B32" s="2" t="s">
        <v>38</v>
      </c>
      <c r="C32" s="16">
        <v>814</v>
      </c>
      <c r="D32" s="3">
        <v>1077</v>
      </c>
      <c r="E32" s="3">
        <v>1184</v>
      </c>
      <c r="F32" s="3">
        <v>1176</v>
      </c>
      <c r="G32" s="3">
        <v>965</v>
      </c>
      <c r="H32" s="3">
        <v>0</v>
      </c>
      <c r="I32" s="3">
        <v>0</v>
      </c>
      <c r="J32" s="3">
        <v>120</v>
      </c>
      <c r="K32" s="3">
        <v>72</v>
      </c>
      <c r="L32" s="17" t="s">
        <v>12</v>
      </c>
      <c r="M32" s="17" t="s">
        <v>12</v>
      </c>
      <c r="N32" s="17" t="s">
        <v>12</v>
      </c>
      <c r="O32" s="17" t="s">
        <v>12</v>
      </c>
      <c r="P32" s="17" t="s">
        <v>12</v>
      </c>
      <c r="Q32" s="17" t="s">
        <v>12</v>
      </c>
      <c r="R32" s="17" t="s">
        <v>12</v>
      </c>
      <c r="S32" s="17" t="s">
        <v>12</v>
      </c>
      <c r="T32" s="17" t="s">
        <v>12</v>
      </c>
      <c r="U32" s="17" t="s">
        <v>12</v>
      </c>
      <c r="V32" s="17" t="s">
        <v>12</v>
      </c>
      <c r="W32" s="17" t="s">
        <v>12</v>
      </c>
      <c r="AA32" s="3"/>
    </row>
    <row r="33" spans="1:23" x14ac:dyDescent="0.25">
      <c r="A33" s="44"/>
      <c r="B33" s="24" t="s">
        <v>39</v>
      </c>
      <c r="C33" s="16">
        <v>1466</v>
      </c>
      <c r="D33" s="3">
        <v>2772</v>
      </c>
      <c r="E33" s="3">
        <v>2009</v>
      </c>
      <c r="F33" s="3">
        <v>1589</v>
      </c>
      <c r="G33" s="3">
        <v>1772</v>
      </c>
      <c r="H33" s="3">
        <v>19</v>
      </c>
      <c r="I33" s="3">
        <v>3868</v>
      </c>
      <c r="J33" s="3">
        <v>1548</v>
      </c>
      <c r="K33" s="3">
        <v>1971</v>
      </c>
      <c r="L33" s="3">
        <v>2059</v>
      </c>
      <c r="M33" s="14">
        <v>1968</v>
      </c>
      <c r="N33" s="3">
        <v>2226</v>
      </c>
      <c r="O33" s="3">
        <v>1434</v>
      </c>
      <c r="P33" s="3">
        <v>1609</v>
      </c>
      <c r="Q33" s="15">
        <v>2201</v>
      </c>
      <c r="R33" s="3">
        <v>1967</v>
      </c>
      <c r="S33" s="3">
        <v>3260</v>
      </c>
      <c r="T33" s="3">
        <v>3548</v>
      </c>
      <c r="U33" s="3">
        <v>5347</v>
      </c>
      <c r="V33" s="3">
        <v>6600</v>
      </c>
      <c r="W33" s="3">
        <v>6608</v>
      </c>
    </row>
    <row r="34" spans="1:23" x14ac:dyDescent="0.25">
      <c r="A34" s="44"/>
      <c r="B34" s="26" t="s">
        <v>5</v>
      </c>
      <c r="C34" s="27">
        <f>SUM(C29:C33)</f>
        <v>167225</v>
      </c>
      <c r="D34" s="28">
        <f t="shared" ref="D34:H34" si="9">SUM(D29:D33)</f>
        <v>168569</v>
      </c>
      <c r="E34" s="28">
        <f t="shared" si="9"/>
        <v>166753</v>
      </c>
      <c r="F34" s="28">
        <f t="shared" si="9"/>
        <v>180066</v>
      </c>
      <c r="G34" s="28">
        <f t="shared" si="9"/>
        <v>183164</v>
      </c>
      <c r="H34" s="28">
        <f t="shared" si="9"/>
        <v>176928</v>
      </c>
      <c r="I34" s="28">
        <f t="shared" ref="I34:R34" si="10">SUM(I29:I33)</f>
        <v>174389</v>
      </c>
      <c r="J34" s="28">
        <f t="shared" si="10"/>
        <v>179397</v>
      </c>
      <c r="K34" s="28">
        <f t="shared" si="10"/>
        <v>190571</v>
      </c>
      <c r="L34" s="28">
        <f t="shared" si="10"/>
        <v>201863</v>
      </c>
      <c r="M34" s="28">
        <f t="shared" si="10"/>
        <v>201371</v>
      </c>
      <c r="N34" s="28">
        <f t="shared" si="10"/>
        <v>167984</v>
      </c>
      <c r="O34" s="28">
        <f t="shared" si="10"/>
        <v>169075</v>
      </c>
      <c r="P34" s="28">
        <f t="shared" si="10"/>
        <v>163248</v>
      </c>
      <c r="Q34" s="29">
        <f t="shared" si="10"/>
        <v>165409</v>
      </c>
      <c r="R34" s="28">
        <f t="shared" si="10"/>
        <v>159825</v>
      </c>
      <c r="S34" s="28">
        <f t="shared" ref="S34:W34" si="11">SUM(S29:S33)</f>
        <v>167070</v>
      </c>
      <c r="T34" s="28">
        <f t="shared" si="11"/>
        <v>165103</v>
      </c>
      <c r="U34" s="28">
        <f t="shared" si="11"/>
        <v>166718</v>
      </c>
      <c r="V34" s="28">
        <f t="shared" si="11"/>
        <v>176758</v>
      </c>
      <c r="W34" s="28">
        <f t="shared" si="11"/>
        <v>177114</v>
      </c>
    </row>
    <row r="35" spans="1:23" ht="15.75" thickBot="1" x14ac:dyDescent="0.3">
      <c r="A35" s="45"/>
      <c r="B35" s="31" t="s">
        <v>6</v>
      </c>
      <c r="C35" s="32">
        <f>SUM(C34,C25,C28,C9)</f>
        <v>434863</v>
      </c>
      <c r="D35" s="33">
        <f t="shared" ref="D35:H35" si="12">SUM(D34,D25,D28,D9)</f>
        <v>443262</v>
      </c>
      <c r="E35" s="33">
        <f t="shared" si="12"/>
        <v>450530</v>
      </c>
      <c r="F35" s="33">
        <f t="shared" si="12"/>
        <v>476271</v>
      </c>
      <c r="G35" s="33">
        <f t="shared" si="12"/>
        <v>485652</v>
      </c>
      <c r="H35" s="33">
        <f t="shared" si="12"/>
        <v>497654</v>
      </c>
      <c r="I35" s="33">
        <f t="shared" ref="I35:R35" si="13">SUM(I34,I25,I28,I9)</f>
        <v>490622</v>
      </c>
      <c r="J35" s="33">
        <f t="shared" si="13"/>
        <v>508874</v>
      </c>
      <c r="K35" s="33">
        <f t="shared" si="13"/>
        <v>530107</v>
      </c>
      <c r="L35" s="33">
        <f t="shared" si="13"/>
        <v>556661</v>
      </c>
      <c r="M35" s="33">
        <f t="shared" si="13"/>
        <v>578678</v>
      </c>
      <c r="N35" s="33">
        <f t="shared" si="13"/>
        <v>551568</v>
      </c>
      <c r="O35" s="33">
        <f t="shared" si="13"/>
        <v>537112</v>
      </c>
      <c r="P35" s="33">
        <f t="shared" si="13"/>
        <v>527899</v>
      </c>
      <c r="Q35" s="34">
        <f t="shared" si="13"/>
        <v>532253</v>
      </c>
      <c r="R35" s="33">
        <f t="shared" si="13"/>
        <v>550707</v>
      </c>
      <c r="S35" s="33">
        <f t="shared" ref="S35:T35" si="14">SUM(S34,S25,S28,S9)</f>
        <v>558273</v>
      </c>
      <c r="T35" s="33">
        <f t="shared" si="14"/>
        <v>539464</v>
      </c>
      <c r="U35" s="33">
        <f t="shared" ref="U35:W35" si="15">SUM(U34,U25,U28,U9)</f>
        <v>553792</v>
      </c>
      <c r="V35" s="33">
        <f t="shared" si="15"/>
        <v>569565</v>
      </c>
      <c r="W35" s="33">
        <f t="shared" si="15"/>
        <v>567608</v>
      </c>
    </row>
    <row r="36" spans="1:23" ht="14.45" customHeight="1" x14ac:dyDescent="0.25">
      <c r="A36" s="43" t="s">
        <v>7</v>
      </c>
      <c r="B36" s="2" t="s">
        <v>40</v>
      </c>
      <c r="C36" s="16">
        <v>663</v>
      </c>
      <c r="D36" s="3">
        <v>737</v>
      </c>
      <c r="E36" s="3">
        <v>774</v>
      </c>
      <c r="F36" s="3">
        <v>883</v>
      </c>
      <c r="G36" s="3">
        <v>877</v>
      </c>
      <c r="H36" s="3">
        <v>917</v>
      </c>
      <c r="I36" s="3">
        <v>992</v>
      </c>
      <c r="J36" s="3">
        <v>966</v>
      </c>
      <c r="K36" s="3">
        <v>986</v>
      </c>
      <c r="L36" s="3">
        <v>1109</v>
      </c>
      <c r="M36" s="14">
        <v>1159</v>
      </c>
      <c r="N36" s="14">
        <v>1130</v>
      </c>
      <c r="O36" s="14">
        <v>1043</v>
      </c>
      <c r="P36" s="17" t="s">
        <v>12</v>
      </c>
      <c r="Q36" s="17" t="s">
        <v>12</v>
      </c>
      <c r="R36" s="17" t="s">
        <v>12</v>
      </c>
      <c r="S36" s="17" t="s">
        <v>12</v>
      </c>
      <c r="T36" s="17" t="s">
        <v>12</v>
      </c>
      <c r="U36" s="17" t="s">
        <v>12</v>
      </c>
      <c r="V36" s="17" t="s">
        <v>12</v>
      </c>
      <c r="W36" s="17" t="s">
        <v>12</v>
      </c>
    </row>
    <row r="37" spans="1:23" x14ac:dyDescent="0.25">
      <c r="A37" s="44"/>
      <c r="B37" s="11" t="s">
        <v>41</v>
      </c>
      <c r="C37" s="18" t="s">
        <v>12</v>
      </c>
      <c r="D37" s="17" t="s">
        <v>12</v>
      </c>
      <c r="E37" s="17" t="s">
        <v>12</v>
      </c>
      <c r="F37" s="17" t="s">
        <v>12</v>
      </c>
      <c r="G37" s="17" t="s">
        <v>12</v>
      </c>
      <c r="H37" s="17" t="s">
        <v>12</v>
      </c>
      <c r="I37" s="17" t="s">
        <v>12</v>
      </c>
      <c r="J37" s="17" t="s">
        <v>12</v>
      </c>
      <c r="K37" s="17" t="s">
        <v>12</v>
      </c>
      <c r="L37" s="17" t="s">
        <v>12</v>
      </c>
      <c r="M37" s="17" t="s">
        <v>12</v>
      </c>
      <c r="N37" s="17" t="s">
        <v>12</v>
      </c>
      <c r="O37" s="17" t="s">
        <v>12</v>
      </c>
      <c r="P37" s="3">
        <v>335</v>
      </c>
      <c r="Q37" s="15">
        <v>317</v>
      </c>
      <c r="R37" s="15">
        <v>394</v>
      </c>
      <c r="S37" s="15">
        <v>373</v>
      </c>
      <c r="T37" s="15">
        <v>310</v>
      </c>
      <c r="U37" s="3">
        <v>310</v>
      </c>
      <c r="V37" s="15">
        <v>274</v>
      </c>
      <c r="W37" s="3">
        <v>231</v>
      </c>
    </row>
    <row r="38" spans="1:23" x14ac:dyDescent="0.25">
      <c r="A38" s="44"/>
      <c r="B38" s="11" t="s">
        <v>42</v>
      </c>
      <c r="C38" s="18" t="s">
        <v>12</v>
      </c>
      <c r="D38" s="17" t="s">
        <v>12</v>
      </c>
      <c r="E38" s="17" t="s">
        <v>12</v>
      </c>
      <c r="F38" s="17" t="s">
        <v>12</v>
      </c>
      <c r="G38" s="17" t="s">
        <v>12</v>
      </c>
      <c r="H38" s="17" t="s">
        <v>12</v>
      </c>
      <c r="I38" s="17" t="s">
        <v>12</v>
      </c>
      <c r="J38" s="17" t="s">
        <v>12</v>
      </c>
      <c r="K38" s="17" t="s">
        <v>12</v>
      </c>
      <c r="L38" s="17" t="s">
        <v>12</v>
      </c>
      <c r="M38" s="17" t="s">
        <v>12</v>
      </c>
      <c r="N38" s="17" t="s">
        <v>12</v>
      </c>
      <c r="O38" s="17" t="s">
        <v>12</v>
      </c>
      <c r="P38" s="3">
        <v>676</v>
      </c>
      <c r="Q38" s="15">
        <v>847</v>
      </c>
      <c r="R38" s="15">
        <v>706</v>
      </c>
      <c r="S38" s="15">
        <v>953</v>
      </c>
      <c r="T38" s="15">
        <v>944</v>
      </c>
      <c r="U38" s="3">
        <v>1007</v>
      </c>
      <c r="V38" s="15">
        <v>920</v>
      </c>
      <c r="W38" s="3">
        <v>976</v>
      </c>
    </row>
    <row r="39" spans="1:23" x14ac:dyDescent="0.25">
      <c r="A39" s="44"/>
      <c r="B39" s="2" t="s">
        <v>43</v>
      </c>
      <c r="C39" s="16">
        <v>5</v>
      </c>
      <c r="D39" s="3">
        <v>9</v>
      </c>
      <c r="E39" s="3">
        <v>12</v>
      </c>
      <c r="F39" s="3">
        <v>4</v>
      </c>
      <c r="G39" s="3">
        <v>4</v>
      </c>
      <c r="H39" s="3">
        <v>7</v>
      </c>
      <c r="I39" s="3">
        <v>9</v>
      </c>
      <c r="J39" s="3">
        <v>5</v>
      </c>
      <c r="K39" s="17" t="s">
        <v>12</v>
      </c>
      <c r="L39" s="17" t="s">
        <v>12</v>
      </c>
      <c r="M39" s="17" t="s">
        <v>12</v>
      </c>
      <c r="N39" s="17" t="s">
        <v>12</v>
      </c>
      <c r="O39" s="17" t="s">
        <v>12</v>
      </c>
      <c r="P39" s="17" t="s">
        <v>12</v>
      </c>
      <c r="Q39" s="17" t="s">
        <v>12</v>
      </c>
      <c r="R39" s="17" t="s">
        <v>12</v>
      </c>
      <c r="S39" s="17" t="s">
        <v>12</v>
      </c>
      <c r="T39" s="17" t="s">
        <v>12</v>
      </c>
      <c r="U39" s="17" t="s">
        <v>12</v>
      </c>
      <c r="V39" s="17" t="s">
        <v>12</v>
      </c>
      <c r="W39" s="17" t="s">
        <v>12</v>
      </c>
    </row>
    <row r="40" spans="1:23" x14ac:dyDescent="0.25">
      <c r="A40" s="44"/>
      <c r="B40" s="23" t="s">
        <v>44</v>
      </c>
      <c r="C40" s="18" t="s">
        <v>12</v>
      </c>
      <c r="D40" s="18" t="s">
        <v>12</v>
      </c>
      <c r="E40" s="18" t="s">
        <v>12</v>
      </c>
      <c r="F40" s="18" t="s">
        <v>12</v>
      </c>
      <c r="G40" s="18" t="s">
        <v>12</v>
      </c>
      <c r="H40" s="18" t="s">
        <v>12</v>
      </c>
      <c r="I40" s="18" t="s">
        <v>12</v>
      </c>
      <c r="J40" s="18" t="s">
        <v>12</v>
      </c>
      <c r="K40" s="3">
        <v>18</v>
      </c>
      <c r="L40" s="3">
        <v>12</v>
      </c>
      <c r="M40" s="14">
        <v>22</v>
      </c>
      <c r="N40" s="14">
        <v>14</v>
      </c>
      <c r="O40" s="14">
        <v>10</v>
      </c>
      <c r="P40" s="17" t="s">
        <v>12</v>
      </c>
      <c r="Q40" s="17" t="s">
        <v>12</v>
      </c>
      <c r="R40" s="17" t="s">
        <v>12</v>
      </c>
      <c r="S40" s="17" t="s">
        <v>12</v>
      </c>
      <c r="T40" s="17" t="s">
        <v>12</v>
      </c>
      <c r="U40" s="17" t="s">
        <v>12</v>
      </c>
      <c r="V40" s="17" t="s">
        <v>12</v>
      </c>
      <c r="W40" s="17" t="s">
        <v>12</v>
      </c>
    </row>
    <row r="41" spans="1:23" x14ac:dyDescent="0.25">
      <c r="A41" s="44"/>
      <c r="B41" s="2" t="s">
        <v>45</v>
      </c>
      <c r="C41" s="16">
        <v>5711</v>
      </c>
      <c r="D41" s="3">
        <v>5483</v>
      </c>
      <c r="E41" s="3">
        <v>5097</v>
      </c>
      <c r="F41" s="3">
        <v>4724</v>
      </c>
      <c r="G41" s="3">
        <v>4218</v>
      </c>
      <c r="H41" s="3">
        <v>3922</v>
      </c>
      <c r="I41" s="3">
        <v>3835</v>
      </c>
      <c r="J41" s="3">
        <v>3668</v>
      </c>
      <c r="K41" s="3">
        <v>3477</v>
      </c>
      <c r="L41" s="3">
        <v>3662</v>
      </c>
      <c r="M41" s="14">
        <v>3589</v>
      </c>
      <c r="N41" s="14">
        <v>3458</v>
      </c>
      <c r="O41" s="14">
        <v>3562</v>
      </c>
      <c r="P41" s="17" t="s">
        <v>12</v>
      </c>
      <c r="Q41" s="17" t="s">
        <v>12</v>
      </c>
      <c r="R41" s="17" t="s">
        <v>12</v>
      </c>
      <c r="S41" s="17" t="s">
        <v>12</v>
      </c>
      <c r="T41" s="17" t="s">
        <v>12</v>
      </c>
      <c r="U41" s="17" t="s">
        <v>12</v>
      </c>
      <c r="V41" s="17" t="s">
        <v>12</v>
      </c>
      <c r="W41" s="17" t="s">
        <v>12</v>
      </c>
    </row>
    <row r="42" spans="1:23" x14ac:dyDescent="0.25">
      <c r="A42" s="44"/>
      <c r="B42" s="11" t="s">
        <v>46</v>
      </c>
      <c r="C42" s="18" t="s">
        <v>12</v>
      </c>
      <c r="D42" s="17" t="s">
        <v>12</v>
      </c>
      <c r="E42" s="17" t="s">
        <v>12</v>
      </c>
      <c r="F42" s="17" t="s">
        <v>12</v>
      </c>
      <c r="G42" s="17" t="s">
        <v>12</v>
      </c>
      <c r="H42" s="17" t="s">
        <v>12</v>
      </c>
      <c r="I42" s="17" t="s">
        <v>12</v>
      </c>
      <c r="J42" s="17" t="s">
        <v>12</v>
      </c>
      <c r="K42" s="17" t="s">
        <v>12</v>
      </c>
      <c r="L42" s="17" t="s">
        <v>12</v>
      </c>
      <c r="M42" s="17" t="s">
        <v>12</v>
      </c>
      <c r="N42" s="17" t="s">
        <v>12</v>
      </c>
      <c r="O42" s="17" t="s">
        <v>12</v>
      </c>
      <c r="P42" s="3">
        <v>3283</v>
      </c>
      <c r="Q42" s="15">
        <v>3405</v>
      </c>
      <c r="R42" s="15">
        <v>28</v>
      </c>
      <c r="S42" s="15">
        <v>1558</v>
      </c>
      <c r="T42" s="15">
        <v>2949</v>
      </c>
      <c r="U42" s="3">
        <v>2968</v>
      </c>
      <c r="V42" s="15">
        <v>3133</v>
      </c>
      <c r="W42" s="3">
        <v>3270</v>
      </c>
    </row>
    <row r="43" spans="1:23" x14ac:dyDescent="0.25">
      <c r="A43" s="44"/>
      <c r="B43" s="11" t="s">
        <v>47</v>
      </c>
      <c r="C43" s="18" t="s">
        <v>12</v>
      </c>
      <c r="D43" s="17" t="s">
        <v>12</v>
      </c>
      <c r="E43" s="17" t="s">
        <v>12</v>
      </c>
      <c r="F43" s="17" t="s">
        <v>12</v>
      </c>
      <c r="G43" s="17" t="s">
        <v>12</v>
      </c>
      <c r="H43" s="17" t="s">
        <v>12</v>
      </c>
      <c r="I43" s="17" t="s">
        <v>12</v>
      </c>
      <c r="J43" s="17" t="s">
        <v>12</v>
      </c>
      <c r="K43" s="17" t="s">
        <v>12</v>
      </c>
      <c r="L43" s="17" t="s">
        <v>12</v>
      </c>
      <c r="M43" s="17" t="s">
        <v>12</v>
      </c>
      <c r="N43" s="17" t="s">
        <v>12</v>
      </c>
      <c r="O43" s="17" t="s">
        <v>12</v>
      </c>
      <c r="P43" s="3">
        <v>250</v>
      </c>
      <c r="Q43" s="15">
        <v>254</v>
      </c>
      <c r="R43" s="15">
        <v>16</v>
      </c>
      <c r="S43" s="15">
        <v>67</v>
      </c>
      <c r="T43" s="15">
        <v>187</v>
      </c>
      <c r="U43" s="3">
        <v>210</v>
      </c>
      <c r="V43" s="15">
        <v>184</v>
      </c>
      <c r="W43" s="3">
        <v>181</v>
      </c>
    </row>
    <row r="44" spans="1:23" x14ac:dyDescent="0.25">
      <c r="A44" s="44"/>
      <c r="B44" s="2" t="s">
        <v>48</v>
      </c>
      <c r="C44" s="16">
        <v>8</v>
      </c>
      <c r="D44" s="3">
        <v>15</v>
      </c>
      <c r="E44" s="3">
        <v>8</v>
      </c>
      <c r="F44" s="3">
        <v>9</v>
      </c>
      <c r="G44" s="3">
        <v>13</v>
      </c>
      <c r="H44" s="3">
        <v>20</v>
      </c>
      <c r="I44" s="3">
        <v>15</v>
      </c>
      <c r="J44" s="3">
        <v>19</v>
      </c>
      <c r="K44" s="17" t="s">
        <v>12</v>
      </c>
      <c r="L44" s="17" t="s">
        <v>12</v>
      </c>
      <c r="M44" s="17" t="s">
        <v>12</v>
      </c>
      <c r="N44" s="17" t="s">
        <v>12</v>
      </c>
      <c r="O44" s="17" t="s">
        <v>12</v>
      </c>
      <c r="P44" s="17" t="s">
        <v>12</v>
      </c>
      <c r="Q44" s="17" t="s">
        <v>12</v>
      </c>
      <c r="R44" s="17" t="s">
        <v>12</v>
      </c>
      <c r="S44" s="17" t="s">
        <v>12</v>
      </c>
      <c r="T44" s="17" t="s">
        <v>12</v>
      </c>
      <c r="U44" s="17" t="s">
        <v>12</v>
      </c>
      <c r="V44" s="17" t="s">
        <v>12</v>
      </c>
      <c r="W44" s="17" t="s">
        <v>12</v>
      </c>
    </row>
    <row r="45" spans="1:23" x14ac:dyDescent="0.25">
      <c r="A45" s="44"/>
      <c r="B45" s="23" t="s">
        <v>49</v>
      </c>
      <c r="C45" s="18" t="s">
        <v>12</v>
      </c>
      <c r="D45" s="17" t="s">
        <v>12</v>
      </c>
      <c r="E45" s="17" t="s">
        <v>12</v>
      </c>
      <c r="F45" s="17" t="s">
        <v>12</v>
      </c>
      <c r="G45" s="17" t="s">
        <v>12</v>
      </c>
      <c r="H45" s="17" t="s">
        <v>12</v>
      </c>
      <c r="I45" s="17" t="s">
        <v>12</v>
      </c>
      <c r="J45" s="17" t="s">
        <v>12</v>
      </c>
      <c r="K45" s="3">
        <v>10</v>
      </c>
      <c r="L45" s="3">
        <v>13</v>
      </c>
      <c r="M45" s="14">
        <v>12</v>
      </c>
      <c r="N45" s="14">
        <v>15</v>
      </c>
      <c r="O45" s="14">
        <v>9</v>
      </c>
      <c r="P45" s="17" t="s">
        <v>12</v>
      </c>
      <c r="Q45" s="17" t="s">
        <v>12</v>
      </c>
      <c r="R45" s="17" t="s">
        <v>12</v>
      </c>
      <c r="S45" s="17" t="s">
        <v>12</v>
      </c>
      <c r="T45" s="17" t="s">
        <v>12</v>
      </c>
      <c r="U45" s="17" t="s">
        <v>12</v>
      </c>
      <c r="V45" s="17" t="s">
        <v>12</v>
      </c>
      <c r="W45" s="17" t="s">
        <v>12</v>
      </c>
    </row>
    <row r="46" spans="1:23" x14ac:dyDescent="0.25">
      <c r="A46" s="44"/>
      <c r="B46" s="19" t="s">
        <v>8</v>
      </c>
      <c r="C46" s="20">
        <f>SUM(C36:C44)</f>
        <v>6387</v>
      </c>
      <c r="D46" s="21">
        <f t="shared" ref="D46:G46" si="16">SUM(D36:D44)</f>
        <v>6244</v>
      </c>
      <c r="E46" s="21">
        <f t="shared" si="16"/>
        <v>5891</v>
      </c>
      <c r="F46" s="21">
        <f t="shared" si="16"/>
        <v>5620</v>
      </c>
      <c r="G46" s="21">
        <f t="shared" si="16"/>
        <v>5112</v>
      </c>
      <c r="H46" s="21">
        <f>SUM(H36:H44)</f>
        <v>4866</v>
      </c>
      <c r="I46" s="21">
        <f>SUM(I36:I44)</f>
        <v>4851</v>
      </c>
      <c r="J46" s="21">
        <f>SUM(J36:J44)</f>
        <v>4658</v>
      </c>
      <c r="K46" s="21">
        <f t="shared" ref="K46:Q46" si="17">SUM(K36:K45)</f>
        <v>4491</v>
      </c>
      <c r="L46" s="21">
        <f t="shared" si="17"/>
        <v>4796</v>
      </c>
      <c r="M46" s="21">
        <f t="shared" si="17"/>
        <v>4782</v>
      </c>
      <c r="N46" s="21">
        <f t="shared" si="17"/>
        <v>4617</v>
      </c>
      <c r="O46" s="21">
        <f t="shared" si="17"/>
        <v>4624</v>
      </c>
      <c r="P46" s="21">
        <f t="shared" si="17"/>
        <v>4544</v>
      </c>
      <c r="Q46" s="22">
        <f t="shared" si="17"/>
        <v>4823</v>
      </c>
      <c r="R46" s="21">
        <f t="shared" ref="R46:W46" si="18">SUM(R36:R45)</f>
        <v>1144</v>
      </c>
      <c r="S46" s="21">
        <f t="shared" si="18"/>
        <v>2951</v>
      </c>
      <c r="T46" s="21">
        <f t="shared" si="18"/>
        <v>4390</v>
      </c>
      <c r="U46" s="21">
        <f t="shared" si="18"/>
        <v>4495</v>
      </c>
      <c r="V46" s="21">
        <f t="shared" si="18"/>
        <v>4511</v>
      </c>
      <c r="W46" s="21">
        <f t="shared" si="18"/>
        <v>4658</v>
      </c>
    </row>
    <row r="47" spans="1:23" ht="14.45" customHeight="1" x14ac:dyDescent="0.25">
      <c r="A47" s="44"/>
      <c r="B47" s="35" t="s">
        <v>50</v>
      </c>
      <c r="C47" s="16">
        <v>424</v>
      </c>
      <c r="D47" s="3">
        <v>462</v>
      </c>
      <c r="E47" s="3">
        <v>452</v>
      </c>
      <c r="F47" s="3">
        <v>452</v>
      </c>
      <c r="G47" s="3">
        <v>450</v>
      </c>
      <c r="H47" s="3">
        <v>439</v>
      </c>
      <c r="I47" s="3">
        <v>439</v>
      </c>
      <c r="J47" s="3">
        <v>422</v>
      </c>
      <c r="K47" s="3">
        <v>452</v>
      </c>
      <c r="L47" s="3">
        <v>564</v>
      </c>
      <c r="M47" s="14">
        <v>606</v>
      </c>
      <c r="N47" s="14">
        <v>622</v>
      </c>
      <c r="O47" s="14">
        <v>581</v>
      </c>
      <c r="P47" s="3">
        <v>454</v>
      </c>
      <c r="Q47" s="15">
        <v>505</v>
      </c>
      <c r="R47" s="15">
        <v>242</v>
      </c>
      <c r="S47" s="15">
        <v>527</v>
      </c>
      <c r="T47" s="15">
        <v>618</v>
      </c>
      <c r="U47" s="3">
        <v>662</v>
      </c>
      <c r="V47" s="15">
        <v>550</v>
      </c>
      <c r="W47" s="3">
        <v>633</v>
      </c>
    </row>
    <row r="48" spans="1:23" x14ac:dyDescent="0.25">
      <c r="A48" s="44"/>
      <c r="B48" s="35" t="s">
        <v>51</v>
      </c>
      <c r="C48" s="16">
        <v>11</v>
      </c>
      <c r="D48" s="3">
        <v>9</v>
      </c>
      <c r="E48" s="3">
        <v>32</v>
      </c>
      <c r="F48" s="3">
        <v>21</v>
      </c>
      <c r="G48" s="3">
        <v>32</v>
      </c>
      <c r="H48" s="3">
        <v>32</v>
      </c>
      <c r="I48" s="3">
        <v>17</v>
      </c>
      <c r="J48" s="3">
        <v>27</v>
      </c>
      <c r="K48" s="3">
        <v>19</v>
      </c>
      <c r="L48" s="3">
        <v>22</v>
      </c>
      <c r="M48" s="14">
        <v>25</v>
      </c>
      <c r="N48" s="14">
        <v>27</v>
      </c>
      <c r="O48" s="14">
        <v>30</v>
      </c>
      <c r="P48" s="3">
        <v>31</v>
      </c>
      <c r="Q48" s="15">
        <v>15</v>
      </c>
      <c r="R48" s="15">
        <v>8</v>
      </c>
      <c r="S48" s="15">
        <v>3</v>
      </c>
      <c r="T48" s="15">
        <v>10</v>
      </c>
      <c r="U48" s="3">
        <v>6</v>
      </c>
      <c r="V48" s="15">
        <v>2</v>
      </c>
      <c r="W48" s="3">
        <v>0</v>
      </c>
    </row>
    <row r="49" spans="1:23" x14ac:dyDescent="0.25">
      <c r="A49" s="44"/>
      <c r="B49" s="23" t="s">
        <v>52</v>
      </c>
      <c r="C49" s="16">
        <v>3367</v>
      </c>
      <c r="D49" s="3">
        <v>3044</v>
      </c>
      <c r="E49" s="3">
        <v>2867</v>
      </c>
      <c r="F49" s="3">
        <v>2732</v>
      </c>
      <c r="G49" s="3">
        <v>2423</v>
      </c>
      <c r="H49" s="3">
        <v>2218</v>
      </c>
      <c r="I49" s="3">
        <v>2211</v>
      </c>
      <c r="J49" s="3">
        <v>2134</v>
      </c>
      <c r="K49" s="3">
        <v>1999</v>
      </c>
      <c r="L49" s="3">
        <v>2174</v>
      </c>
      <c r="M49" s="14">
        <v>2104</v>
      </c>
      <c r="N49" s="14">
        <v>1868</v>
      </c>
      <c r="O49" s="14">
        <v>2028</v>
      </c>
      <c r="P49" s="3">
        <v>2210</v>
      </c>
      <c r="Q49" s="15">
        <v>2247</v>
      </c>
      <c r="R49" s="15">
        <v>96</v>
      </c>
      <c r="S49" s="15">
        <v>506</v>
      </c>
      <c r="T49" s="15">
        <v>2146</v>
      </c>
      <c r="U49" s="3">
        <v>1970</v>
      </c>
      <c r="V49" s="15">
        <f>2021+8</f>
        <v>2029</v>
      </c>
      <c r="W49" s="3">
        <f>1963+4</f>
        <v>1967</v>
      </c>
    </row>
    <row r="50" spans="1:23" x14ac:dyDescent="0.25">
      <c r="A50" s="44"/>
      <c r="B50" s="23" t="s">
        <v>53</v>
      </c>
      <c r="C50" s="16">
        <v>111</v>
      </c>
      <c r="D50" s="3">
        <v>91</v>
      </c>
      <c r="E50" s="3">
        <v>90</v>
      </c>
      <c r="F50" s="3">
        <v>98</v>
      </c>
      <c r="G50" s="3">
        <v>94</v>
      </c>
      <c r="H50" s="3">
        <v>112</v>
      </c>
      <c r="I50" s="3">
        <v>79</v>
      </c>
      <c r="J50" s="3">
        <v>109</v>
      </c>
      <c r="K50" s="3">
        <v>124</v>
      </c>
      <c r="L50" s="3">
        <v>108</v>
      </c>
      <c r="M50" s="14">
        <v>118</v>
      </c>
      <c r="N50" s="14">
        <v>106</v>
      </c>
      <c r="O50" s="14">
        <v>128</v>
      </c>
      <c r="P50" s="3">
        <v>134</v>
      </c>
      <c r="Q50" s="15">
        <v>114</v>
      </c>
      <c r="R50" s="15">
        <v>32</v>
      </c>
      <c r="S50" s="15">
        <v>67</v>
      </c>
      <c r="T50" s="15">
        <v>79</v>
      </c>
      <c r="U50" s="3">
        <v>102</v>
      </c>
      <c r="V50" s="15">
        <v>129</v>
      </c>
      <c r="W50" s="3">
        <f>120</f>
        <v>120</v>
      </c>
    </row>
    <row r="51" spans="1:23" x14ac:dyDescent="0.25">
      <c r="A51" s="44"/>
      <c r="B51" s="23" t="s">
        <v>54</v>
      </c>
      <c r="C51" s="16">
        <v>432</v>
      </c>
      <c r="D51" s="3">
        <v>446</v>
      </c>
      <c r="E51" s="3">
        <v>405</v>
      </c>
      <c r="F51" s="3">
        <v>377</v>
      </c>
      <c r="G51" s="3">
        <v>363</v>
      </c>
      <c r="H51" s="3">
        <v>329</v>
      </c>
      <c r="I51" s="3">
        <v>306</v>
      </c>
      <c r="J51" s="3">
        <v>310</v>
      </c>
      <c r="K51" s="3">
        <v>319</v>
      </c>
      <c r="L51" s="3">
        <v>367</v>
      </c>
      <c r="M51" s="14">
        <v>353</v>
      </c>
      <c r="N51" s="14">
        <v>336</v>
      </c>
      <c r="O51" s="14">
        <v>363</v>
      </c>
      <c r="P51" s="3">
        <v>324</v>
      </c>
      <c r="Q51" s="15">
        <v>344</v>
      </c>
      <c r="R51" s="15">
        <v>83</v>
      </c>
      <c r="S51" s="15">
        <v>253</v>
      </c>
      <c r="T51" s="15">
        <v>195</v>
      </c>
      <c r="U51" s="3">
        <v>162</v>
      </c>
      <c r="V51" s="15">
        <f>142+1</f>
        <v>143</v>
      </c>
      <c r="W51" s="3">
        <f>138</f>
        <v>138</v>
      </c>
    </row>
    <row r="52" spans="1:23" x14ac:dyDescent="0.25">
      <c r="A52" s="44"/>
      <c r="B52" s="23" t="s">
        <v>55</v>
      </c>
      <c r="C52" s="16">
        <v>165</v>
      </c>
      <c r="D52" s="3">
        <v>143</v>
      </c>
      <c r="E52" s="3">
        <v>168</v>
      </c>
      <c r="F52" s="3">
        <v>198</v>
      </c>
      <c r="G52" s="3">
        <v>207</v>
      </c>
      <c r="H52" s="3">
        <v>201</v>
      </c>
      <c r="I52" s="3">
        <v>190</v>
      </c>
      <c r="J52" s="3">
        <v>224</v>
      </c>
      <c r="K52" s="3">
        <v>208</v>
      </c>
      <c r="L52" s="3">
        <v>192</v>
      </c>
      <c r="M52" s="14">
        <v>192</v>
      </c>
      <c r="N52" s="14">
        <v>206</v>
      </c>
      <c r="O52" s="14">
        <v>205</v>
      </c>
      <c r="P52" s="3">
        <v>238</v>
      </c>
      <c r="Q52" s="15">
        <v>199</v>
      </c>
      <c r="R52" s="15">
        <v>42</v>
      </c>
      <c r="S52" s="15">
        <v>123</v>
      </c>
      <c r="T52" s="15">
        <v>164</v>
      </c>
      <c r="U52" s="3">
        <v>158</v>
      </c>
      <c r="V52" s="15">
        <f>181+4</f>
        <v>185</v>
      </c>
      <c r="W52" s="3">
        <f>187+1</f>
        <v>188</v>
      </c>
    </row>
    <row r="53" spans="1:23" x14ac:dyDescent="0.25">
      <c r="A53" s="44"/>
      <c r="B53" s="35" t="s">
        <v>56</v>
      </c>
      <c r="C53" s="16">
        <v>1008</v>
      </c>
      <c r="D53" s="3">
        <v>1149</v>
      </c>
      <c r="E53" s="3">
        <v>1076</v>
      </c>
      <c r="F53" s="3">
        <v>918</v>
      </c>
      <c r="G53" s="3">
        <v>817</v>
      </c>
      <c r="H53" s="3">
        <v>773</v>
      </c>
      <c r="I53" s="3">
        <v>766</v>
      </c>
      <c r="J53" s="3">
        <v>777</v>
      </c>
      <c r="K53" s="3">
        <v>666</v>
      </c>
      <c r="L53" s="3">
        <v>722</v>
      </c>
      <c r="M53" s="14">
        <v>599</v>
      </c>
      <c r="N53" s="14">
        <v>643</v>
      </c>
      <c r="O53" s="14">
        <v>569</v>
      </c>
      <c r="P53" s="3">
        <v>567</v>
      </c>
      <c r="Q53" s="15">
        <v>536</v>
      </c>
      <c r="R53" s="15">
        <v>223</v>
      </c>
      <c r="S53" s="15">
        <v>441</v>
      </c>
      <c r="T53" s="15">
        <v>543</v>
      </c>
      <c r="U53" s="3">
        <v>605</v>
      </c>
      <c r="V53" s="15">
        <f>687+2</f>
        <v>689</v>
      </c>
      <c r="W53" s="3">
        <f>642</f>
        <v>642</v>
      </c>
    </row>
    <row r="54" spans="1:23" x14ac:dyDescent="0.25">
      <c r="A54" s="44"/>
      <c r="B54" s="23" t="s">
        <v>57</v>
      </c>
      <c r="C54" s="16">
        <v>314</v>
      </c>
      <c r="D54" s="3">
        <v>291</v>
      </c>
      <c r="E54" s="3">
        <v>299</v>
      </c>
      <c r="F54" s="3">
        <v>295</v>
      </c>
      <c r="G54" s="3">
        <v>290</v>
      </c>
      <c r="H54" s="3">
        <v>265</v>
      </c>
      <c r="I54" s="3">
        <v>272</v>
      </c>
      <c r="J54" s="3">
        <v>243</v>
      </c>
      <c r="K54" s="3">
        <v>229</v>
      </c>
      <c r="L54" s="3">
        <v>266</v>
      </c>
      <c r="M54" s="14">
        <v>224</v>
      </c>
      <c r="N54" s="14">
        <v>278</v>
      </c>
      <c r="O54" s="14">
        <v>334</v>
      </c>
      <c r="P54" s="17" t="s">
        <v>12</v>
      </c>
      <c r="Q54" s="17" t="s">
        <v>12</v>
      </c>
      <c r="R54" s="17" t="s">
        <v>12</v>
      </c>
      <c r="S54" s="17" t="s">
        <v>12</v>
      </c>
      <c r="T54" s="17" t="s">
        <v>12</v>
      </c>
      <c r="U54" s="17" t="s">
        <v>12</v>
      </c>
      <c r="V54" s="17" t="s">
        <v>12</v>
      </c>
      <c r="W54" s="17" t="s">
        <v>12</v>
      </c>
    </row>
    <row r="55" spans="1:23" x14ac:dyDescent="0.25">
      <c r="A55" s="44"/>
      <c r="B55" s="35" t="s">
        <v>58</v>
      </c>
      <c r="C55" s="16">
        <v>139</v>
      </c>
      <c r="D55" s="3">
        <v>110</v>
      </c>
      <c r="E55" s="3">
        <v>132</v>
      </c>
      <c r="F55" s="3">
        <v>135</v>
      </c>
      <c r="G55" s="3">
        <v>117</v>
      </c>
      <c r="H55" s="3">
        <v>125</v>
      </c>
      <c r="I55" s="3">
        <v>111</v>
      </c>
      <c r="J55" s="3">
        <v>145</v>
      </c>
      <c r="K55" s="3">
        <v>133</v>
      </c>
      <c r="L55" s="3">
        <v>146</v>
      </c>
      <c r="M55" s="14">
        <v>143</v>
      </c>
      <c r="N55" s="14">
        <v>156</v>
      </c>
      <c r="O55" s="14">
        <v>225</v>
      </c>
      <c r="P55" s="3">
        <v>236</v>
      </c>
      <c r="Q55" s="15">
        <v>249</v>
      </c>
      <c r="R55" s="15">
        <v>36</v>
      </c>
      <c r="S55" s="15">
        <v>158</v>
      </c>
      <c r="T55" s="15">
        <v>225</v>
      </c>
      <c r="U55" s="3">
        <v>266</v>
      </c>
      <c r="V55" s="15">
        <f>319+5</f>
        <v>324</v>
      </c>
      <c r="W55" s="3">
        <f>364+13</f>
        <v>377</v>
      </c>
    </row>
    <row r="56" spans="1:23" x14ac:dyDescent="0.25">
      <c r="A56" s="44"/>
      <c r="B56" s="35" t="s">
        <v>59</v>
      </c>
      <c r="C56" s="16">
        <v>2683</v>
      </c>
      <c r="D56" s="3">
        <v>2618</v>
      </c>
      <c r="E56" s="3">
        <v>2381</v>
      </c>
      <c r="F56" s="3">
        <v>2209</v>
      </c>
      <c r="G56" s="3">
        <v>1959</v>
      </c>
      <c r="H56" s="3">
        <v>1813</v>
      </c>
      <c r="I56" s="3">
        <v>1821</v>
      </c>
      <c r="J56" s="3">
        <v>1685</v>
      </c>
      <c r="K56" s="3">
        <v>1548</v>
      </c>
      <c r="L56" s="3">
        <v>1656</v>
      </c>
      <c r="M56" s="14">
        <v>1651</v>
      </c>
      <c r="N56" s="14">
        <v>1691</v>
      </c>
      <c r="O56" s="14">
        <v>1643</v>
      </c>
      <c r="P56" s="3">
        <v>1524</v>
      </c>
      <c r="Q56" s="15">
        <v>1650</v>
      </c>
      <c r="R56" s="15">
        <v>234</v>
      </c>
      <c r="S56" s="15">
        <v>1183</v>
      </c>
      <c r="T56" s="15">
        <v>1218</v>
      </c>
      <c r="U56" s="3">
        <v>1220</v>
      </c>
      <c r="V56" s="15">
        <f>1184+3</f>
        <v>1187</v>
      </c>
      <c r="W56" s="3">
        <f>1176</f>
        <v>1176</v>
      </c>
    </row>
    <row r="57" spans="1:23" x14ac:dyDescent="0.25">
      <c r="A57" s="44"/>
      <c r="B57" s="23" t="s">
        <v>60</v>
      </c>
      <c r="C57" s="16">
        <v>859</v>
      </c>
      <c r="D57" s="3">
        <v>774</v>
      </c>
      <c r="E57" s="3">
        <v>696</v>
      </c>
      <c r="F57" s="3">
        <v>683</v>
      </c>
      <c r="G57" s="3">
        <v>666</v>
      </c>
      <c r="H57" s="3">
        <v>648</v>
      </c>
      <c r="I57" s="3">
        <v>676</v>
      </c>
      <c r="J57" s="3">
        <v>654</v>
      </c>
      <c r="K57" s="3">
        <v>632</v>
      </c>
      <c r="L57" s="3">
        <v>687</v>
      </c>
      <c r="M57" s="14">
        <v>641</v>
      </c>
      <c r="N57" s="14">
        <v>595</v>
      </c>
      <c r="O57" s="14">
        <v>641</v>
      </c>
      <c r="P57" s="3">
        <v>583</v>
      </c>
      <c r="Q57" s="15">
        <v>630</v>
      </c>
      <c r="R57" s="15">
        <v>148</v>
      </c>
      <c r="S57" s="15">
        <v>454</v>
      </c>
      <c r="T57" s="15">
        <v>578</v>
      </c>
      <c r="U57" s="3">
        <v>529</v>
      </c>
      <c r="V57" s="15">
        <v>509</v>
      </c>
      <c r="W57" s="3">
        <f>556+1</f>
        <v>557</v>
      </c>
    </row>
    <row r="58" spans="1:23" x14ac:dyDescent="0.25">
      <c r="A58" s="44"/>
      <c r="B58" s="23" t="s">
        <v>61</v>
      </c>
      <c r="C58" s="16">
        <v>385</v>
      </c>
      <c r="D58" s="3">
        <v>344</v>
      </c>
      <c r="E58" s="3">
        <v>344</v>
      </c>
      <c r="F58" s="3">
        <v>330</v>
      </c>
      <c r="G58" s="3">
        <v>315</v>
      </c>
      <c r="H58" s="3">
        <v>313</v>
      </c>
      <c r="I58" s="3">
        <v>302</v>
      </c>
      <c r="J58" s="3">
        <v>289</v>
      </c>
      <c r="K58" s="3">
        <v>272</v>
      </c>
      <c r="L58" s="3">
        <v>294</v>
      </c>
      <c r="M58" s="14">
        <v>292</v>
      </c>
      <c r="N58" s="14">
        <v>294</v>
      </c>
      <c r="O58" s="14">
        <v>292</v>
      </c>
      <c r="P58" s="3">
        <v>287</v>
      </c>
      <c r="Q58" s="15">
        <v>289</v>
      </c>
      <c r="R58" s="15">
        <v>81</v>
      </c>
      <c r="S58" s="15">
        <v>264</v>
      </c>
      <c r="T58" s="15">
        <v>283</v>
      </c>
      <c r="U58" s="3">
        <v>278</v>
      </c>
      <c r="V58" s="15">
        <f>254</f>
        <v>254</v>
      </c>
      <c r="W58" s="3">
        <f>278</f>
        <v>278</v>
      </c>
    </row>
    <row r="59" spans="1:23" x14ac:dyDescent="0.25">
      <c r="A59" s="44"/>
      <c r="B59" s="35" t="s">
        <v>62</v>
      </c>
      <c r="C59" s="16">
        <v>1412</v>
      </c>
      <c r="D59" s="3">
        <v>1459</v>
      </c>
      <c r="E59" s="3">
        <v>1269</v>
      </c>
      <c r="F59" s="3">
        <v>1101</v>
      </c>
      <c r="G59" s="3">
        <v>834</v>
      </c>
      <c r="H59" s="3">
        <v>782</v>
      </c>
      <c r="I59" s="3">
        <v>819</v>
      </c>
      <c r="J59" s="3">
        <v>664</v>
      </c>
      <c r="K59" s="3">
        <v>627</v>
      </c>
      <c r="L59" s="3">
        <v>634</v>
      </c>
      <c r="M59" s="14">
        <v>603</v>
      </c>
      <c r="N59" s="14">
        <v>546</v>
      </c>
      <c r="O59" s="14">
        <v>482</v>
      </c>
      <c r="P59" s="3">
        <v>558</v>
      </c>
      <c r="Q59" s="15">
        <v>537</v>
      </c>
      <c r="R59" s="15">
        <v>148</v>
      </c>
      <c r="S59" s="15">
        <v>419</v>
      </c>
      <c r="T59" s="15">
        <v>458</v>
      </c>
      <c r="U59" s="3">
        <v>490</v>
      </c>
      <c r="V59" s="15">
        <f>508+3</f>
        <v>511</v>
      </c>
      <c r="W59" s="3">
        <f>530+1</f>
        <v>531</v>
      </c>
    </row>
    <row r="60" spans="1:23" x14ac:dyDescent="0.25">
      <c r="A60" s="44"/>
      <c r="B60" s="35" t="s">
        <v>63</v>
      </c>
      <c r="C60" s="16">
        <v>111</v>
      </c>
      <c r="D60" s="3">
        <v>20</v>
      </c>
      <c r="E60" s="3">
        <v>18</v>
      </c>
      <c r="F60" s="3">
        <v>24</v>
      </c>
      <c r="G60" s="3">
        <v>28</v>
      </c>
      <c r="H60" s="3">
        <v>11</v>
      </c>
      <c r="I60" s="3">
        <v>17</v>
      </c>
      <c r="J60" s="3">
        <v>3</v>
      </c>
      <c r="K60" s="3">
        <v>15</v>
      </c>
      <c r="L60" s="3">
        <v>24</v>
      </c>
      <c r="M60" s="14">
        <v>9</v>
      </c>
      <c r="N60" s="14">
        <v>12</v>
      </c>
      <c r="O60" s="14">
        <v>15</v>
      </c>
      <c r="P60" s="3">
        <v>24</v>
      </c>
      <c r="Q60" s="15">
        <v>11</v>
      </c>
      <c r="R60" s="17" t="s">
        <v>12</v>
      </c>
      <c r="S60" s="17" t="s">
        <v>12</v>
      </c>
      <c r="T60" s="17" t="s">
        <v>12</v>
      </c>
      <c r="U60" s="3">
        <v>17</v>
      </c>
      <c r="V60" s="15">
        <v>18</v>
      </c>
      <c r="W60" s="3">
        <f>14</f>
        <v>14</v>
      </c>
    </row>
    <row r="61" spans="1:23" x14ac:dyDescent="0.25">
      <c r="A61" s="44"/>
      <c r="B61" s="35" t="s">
        <v>64</v>
      </c>
      <c r="C61" s="16">
        <v>458</v>
      </c>
      <c r="D61" s="3">
        <v>576</v>
      </c>
      <c r="E61" s="3">
        <v>485</v>
      </c>
      <c r="F61" s="3">
        <v>450</v>
      </c>
      <c r="G61" s="3">
        <v>348</v>
      </c>
      <c r="H61" s="3">
        <v>399</v>
      </c>
      <c r="I61" s="3">
        <v>393</v>
      </c>
      <c r="J61" s="3">
        <v>294</v>
      </c>
      <c r="K61" s="3">
        <v>259</v>
      </c>
      <c r="L61" s="3">
        <v>267</v>
      </c>
      <c r="M61" s="14">
        <v>273</v>
      </c>
      <c r="N61" s="14">
        <v>260</v>
      </c>
      <c r="O61" s="14">
        <v>248</v>
      </c>
      <c r="P61" s="3">
        <v>237</v>
      </c>
      <c r="Q61" s="15">
        <v>248</v>
      </c>
      <c r="R61" s="15">
        <v>109</v>
      </c>
      <c r="S61" s="15">
        <v>203</v>
      </c>
      <c r="T61" s="15">
        <v>252</v>
      </c>
      <c r="U61" s="3">
        <v>300</v>
      </c>
      <c r="V61" s="15">
        <f>345+1</f>
        <v>346</v>
      </c>
      <c r="W61" s="3">
        <f>321+1</f>
        <v>322</v>
      </c>
    </row>
    <row r="62" spans="1:23" x14ac:dyDescent="0.25">
      <c r="A62" s="44"/>
      <c r="B62" s="35" t="s">
        <v>65</v>
      </c>
      <c r="C62" s="16">
        <v>108</v>
      </c>
      <c r="D62" s="3">
        <v>53</v>
      </c>
      <c r="E62" s="3">
        <v>42</v>
      </c>
      <c r="F62" s="3">
        <v>44</v>
      </c>
      <c r="G62" s="3">
        <v>33</v>
      </c>
      <c r="H62" s="3">
        <v>29</v>
      </c>
      <c r="I62" s="3">
        <v>46</v>
      </c>
      <c r="J62" s="3">
        <v>40</v>
      </c>
      <c r="K62" s="3">
        <v>34</v>
      </c>
      <c r="L62" s="3">
        <v>41</v>
      </c>
      <c r="M62" s="14">
        <v>47</v>
      </c>
      <c r="N62" s="14">
        <v>43</v>
      </c>
      <c r="O62" s="14">
        <v>57</v>
      </c>
      <c r="P62" s="3">
        <v>43</v>
      </c>
      <c r="Q62" s="15">
        <v>50</v>
      </c>
      <c r="R62" s="15">
        <v>8</v>
      </c>
      <c r="S62" s="15">
        <v>25</v>
      </c>
      <c r="T62" s="15">
        <v>51</v>
      </c>
      <c r="U62" s="3">
        <v>41</v>
      </c>
      <c r="V62" s="15">
        <v>45</v>
      </c>
      <c r="W62" s="3">
        <f>60</f>
        <v>60</v>
      </c>
    </row>
    <row r="63" spans="1:23" x14ac:dyDescent="0.25">
      <c r="A63" s="44"/>
      <c r="B63" s="35" t="s">
        <v>66</v>
      </c>
      <c r="C63" s="16">
        <v>2459</v>
      </c>
      <c r="D63" s="3">
        <v>2300</v>
      </c>
      <c r="E63" s="3">
        <v>2186</v>
      </c>
      <c r="F63" s="3">
        <v>2129</v>
      </c>
      <c r="G63" s="3">
        <v>1972</v>
      </c>
      <c r="H63" s="3">
        <v>1920</v>
      </c>
      <c r="I63" s="3">
        <v>1987</v>
      </c>
      <c r="J63" s="3">
        <v>1911</v>
      </c>
      <c r="K63" s="3">
        <v>1904</v>
      </c>
      <c r="L63" s="3">
        <v>2228</v>
      </c>
      <c r="M63" s="14">
        <v>2180</v>
      </c>
      <c r="N63" s="14">
        <v>2161</v>
      </c>
      <c r="O63" s="14">
        <v>2253</v>
      </c>
      <c r="P63" s="3">
        <v>2193</v>
      </c>
      <c r="Q63" s="15">
        <v>2321</v>
      </c>
      <c r="R63" s="15">
        <v>221</v>
      </c>
      <c r="S63" s="15">
        <v>1196</v>
      </c>
      <c r="T63" s="15">
        <v>1943</v>
      </c>
      <c r="U63" s="3">
        <v>1898</v>
      </c>
      <c r="V63" s="15">
        <v>1899</v>
      </c>
      <c r="W63" s="3">
        <f>1988+6</f>
        <v>1994</v>
      </c>
    </row>
    <row r="64" spans="1:23" x14ac:dyDescent="0.25">
      <c r="A64" s="44"/>
      <c r="B64" s="19" t="s">
        <v>9</v>
      </c>
      <c r="C64" s="20">
        <f>SUM(C47:C63)</f>
        <v>14446</v>
      </c>
      <c r="D64" s="21">
        <f t="shared" ref="D64:H64" si="19">SUM(D47:D63)</f>
        <v>13889</v>
      </c>
      <c r="E64" s="21">
        <f t="shared" si="19"/>
        <v>12942</v>
      </c>
      <c r="F64" s="21">
        <f t="shared" si="19"/>
        <v>12196</v>
      </c>
      <c r="G64" s="21">
        <f t="shared" si="19"/>
        <v>10948</v>
      </c>
      <c r="H64" s="21">
        <f t="shared" si="19"/>
        <v>10409</v>
      </c>
      <c r="I64" s="21">
        <f t="shared" ref="I64:R64" si="20">SUM(I47:I63)</f>
        <v>10452</v>
      </c>
      <c r="J64" s="21">
        <f t="shared" si="20"/>
        <v>9931</v>
      </c>
      <c r="K64" s="21">
        <f t="shared" si="20"/>
        <v>9440</v>
      </c>
      <c r="L64" s="21">
        <f t="shared" si="20"/>
        <v>10392</v>
      </c>
      <c r="M64" s="21">
        <f t="shared" si="20"/>
        <v>10060</v>
      </c>
      <c r="N64" s="21">
        <f t="shared" si="20"/>
        <v>9844</v>
      </c>
      <c r="O64" s="21">
        <f t="shared" si="20"/>
        <v>10094</v>
      </c>
      <c r="P64" s="21">
        <f t="shared" si="20"/>
        <v>9643</v>
      </c>
      <c r="Q64" s="22">
        <f t="shared" si="20"/>
        <v>9945</v>
      </c>
      <c r="R64" s="21">
        <f t="shared" si="20"/>
        <v>1711</v>
      </c>
      <c r="S64" s="21">
        <f t="shared" ref="S64:T64" si="21">SUM(S47:S63)</f>
        <v>5822</v>
      </c>
      <c r="T64" s="21">
        <f t="shared" si="21"/>
        <v>8763</v>
      </c>
      <c r="U64" s="21">
        <f t="shared" ref="U64:V64" si="22">SUM(U47:U63)</f>
        <v>8704</v>
      </c>
      <c r="V64" s="21">
        <f t="shared" si="22"/>
        <v>8820</v>
      </c>
      <c r="W64" s="21">
        <f>SUM(W47:W63)</f>
        <v>8997</v>
      </c>
    </row>
    <row r="65" spans="1:23" x14ac:dyDescent="0.25">
      <c r="A65" s="46"/>
      <c r="B65" s="26" t="s">
        <v>10</v>
      </c>
      <c r="C65" s="27">
        <f>SUM(C64,C46)</f>
        <v>20833</v>
      </c>
      <c r="D65" s="28">
        <f t="shared" ref="D65:H65" si="23">SUM(D64,D46)</f>
        <v>20133</v>
      </c>
      <c r="E65" s="28">
        <f t="shared" si="23"/>
        <v>18833</v>
      </c>
      <c r="F65" s="28">
        <f t="shared" si="23"/>
        <v>17816</v>
      </c>
      <c r="G65" s="28">
        <f t="shared" si="23"/>
        <v>16060</v>
      </c>
      <c r="H65" s="28">
        <f t="shared" si="23"/>
        <v>15275</v>
      </c>
      <c r="I65" s="28">
        <f t="shared" ref="I65:M65" si="24">SUM(I64,I46)</f>
        <v>15303</v>
      </c>
      <c r="J65" s="28">
        <f t="shared" si="24"/>
        <v>14589</v>
      </c>
      <c r="K65" s="28">
        <f t="shared" si="24"/>
        <v>13931</v>
      </c>
      <c r="L65" s="28">
        <f t="shared" si="24"/>
        <v>15188</v>
      </c>
      <c r="M65" s="28">
        <f t="shared" si="24"/>
        <v>14842</v>
      </c>
      <c r="N65" s="28">
        <f>SUM(N64,N46)</f>
        <v>14461</v>
      </c>
      <c r="O65" s="28">
        <f t="shared" ref="O65:S65" si="25">SUM(O46,O64)</f>
        <v>14718</v>
      </c>
      <c r="P65" s="28">
        <f t="shared" si="25"/>
        <v>14187</v>
      </c>
      <c r="Q65" s="29">
        <f t="shared" si="25"/>
        <v>14768</v>
      </c>
      <c r="R65" s="28">
        <f t="shared" si="25"/>
        <v>2855</v>
      </c>
      <c r="S65" s="28">
        <f t="shared" si="25"/>
        <v>8773</v>
      </c>
      <c r="T65" s="28">
        <f t="shared" ref="T65" si="26">SUM(T46,T64)</f>
        <v>13153</v>
      </c>
      <c r="U65" s="28">
        <f t="shared" ref="U65:V65" si="27">SUM(U46,U64)</f>
        <v>13199</v>
      </c>
      <c r="V65" s="28">
        <f t="shared" si="27"/>
        <v>13331</v>
      </c>
      <c r="W65" s="28">
        <f>SUM(W46,W64)</f>
        <v>13655</v>
      </c>
    </row>
    <row r="66" spans="1:23" ht="15.75" thickBot="1" x14ac:dyDescent="0.3">
      <c r="A66" s="36"/>
      <c r="B66" s="36" t="s">
        <v>11</v>
      </c>
      <c r="C66" s="37">
        <f>SUM(C65,C35)</f>
        <v>455696</v>
      </c>
      <c r="D66" s="38">
        <f t="shared" ref="D66:H66" si="28">SUM(D65,D35)</f>
        <v>463395</v>
      </c>
      <c r="E66" s="38">
        <f t="shared" si="28"/>
        <v>469363</v>
      </c>
      <c r="F66" s="38">
        <f t="shared" si="28"/>
        <v>494087</v>
      </c>
      <c r="G66" s="38">
        <f t="shared" si="28"/>
        <v>501712</v>
      </c>
      <c r="H66" s="38">
        <f t="shared" si="28"/>
        <v>512929</v>
      </c>
      <c r="I66" s="38">
        <f t="shared" ref="I66:M66" si="29">SUM(I65,I35)</f>
        <v>505925</v>
      </c>
      <c r="J66" s="38">
        <f t="shared" si="29"/>
        <v>523463</v>
      </c>
      <c r="K66" s="38">
        <f t="shared" si="29"/>
        <v>544038</v>
      </c>
      <c r="L66" s="38">
        <f t="shared" si="29"/>
        <v>571849</v>
      </c>
      <c r="M66" s="38">
        <f t="shared" si="29"/>
        <v>593520</v>
      </c>
      <c r="N66" s="38">
        <f>SUM(N65,N35)</f>
        <v>566029</v>
      </c>
      <c r="O66" s="38">
        <f t="shared" ref="O66:S66" si="30">SUM(O35,O65)</f>
        <v>551830</v>
      </c>
      <c r="P66" s="38">
        <f t="shared" si="30"/>
        <v>542086</v>
      </c>
      <c r="Q66" s="39">
        <f t="shared" si="30"/>
        <v>547021</v>
      </c>
      <c r="R66" s="38">
        <f t="shared" si="30"/>
        <v>553562</v>
      </c>
      <c r="S66" s="38">
        <f t="shared" si="30"/>
        <v>567046</v>
      </c>
      <c r="T66" s="38">
        <f t="shared" ref="T66" si="31">SUM(T35,T65)</f>
        <v>552617</v>
      </c>
      <c r="U66" s="38">
        <f>SUM(U35,U65)</f>
        <v>566991</v>
      </c>
      <c r="V66" s="38">
        <f>SUM(V35,V65)</f>
        <v>582896</v>
      </c>
      <c r="W66" s="38">
        <f>SUM(W35,W65)</f>
        <v>581263</v>
      </c>
    </row>
    <row r="67" spans="1:23" ht="15.75" thickTop="1" x14ac:dyDescent="0.25"/>
  </sheetData>
  <mergeCells count="2">
    <mergeCell ref="A4:A35"/>
    <mergeCell ref="A36:A65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AND LEH COUNTS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Addison</dc:creator>
  <cp:lastModifiedBy>Fanucchi, Jessie WLRS:EX</cp:lastModifiedBy>
  <cp:lastPrinted>2019-05-09T22:06:11Z</cp:lastPrinted>
  <dcterms:created xsi:type="dcterms:W3CDTF">2011-05-12T17:33:53Z</dcterms:created>
  <dcterms:modified xsi:type="dcterms:W3CDTF">2026-08-07T16:59:26Z</dcterms:modified>
</cp:coreProperties>
</file>